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olivsvdc1\public\OLIVIUS\OPST\8. výzva - konektivita KK\ZŠ Horní Slavkov_Školní\VŘ\VŘ - konektivita (kabeláž, server)\ZD\"/>
    </mc:Choice>
  </mc:AlternateContent>
  <xr:revisionPtr revIDLastSave="0" documentId="13_ncr:1_{97276444-2B56-4C58-82C2-4226096DC5BC}" xr6:coauthVersionLast="47" xr6:coauthVersionMax="47" xr10:uidLastSave="{00000000-0000-0000-0000-000000000000}"/>
  <bookViews>
    <workbookView xWindow="-28920" yWindow="-120" windowWidth="29040" windowHeight="15840" activeTab="4" xr2:uid="{00000000-000D-0000-FFFF-FFFF00000000}"/>
  </bookViews>
  <sheets>
    <sheet name="Rekapitulace stavby" sheetId="1" r:id="rId1"/>
    <sheet name="01 - Rozvody LAN" sheetId="2" r:id="rId2"/>
    <sheet name="02 - Zabezpečení LAN a WIFI" sheetId="3" r:id="rId3"/>
    <sheet name="03 - Centrální logování a..." sheetId="4" r:id="rId4"/>
    <sheet name="04 - Server, diskové pole..." sheetId="5" r:id="rId5"/>
  </sheets>
  <definedNames>
    <definedName name="_xlnm._FilterDatabase" localSheetId="1" hidden="1">'01 - Rozvody LAN'!$C$121:$K$200</definedName>
    <definedName name="_xlnm._FilterDatabase" localSheetId="2" hidden="1">'02 - Zabezpečení LAN a WIFI'!$C$115:$K$125</definedName>
    <definedName name="_xlnm._FilterDatabase" localSheetId="3" hidden="1">'03 - Centrální logování a...'!$C$115:$K$117</definedName>
    <definedName name="_xlnm._FilterDatabase" localSheetId="4" hidden="1">'04 - Server, diskové pole...'!$C$115:$K$122</definedName>
    <definedName name="_xlnm.Print_Titles" localSheetId="1">'01 - Rozvody LAN'!$121:$121</definedName>
    <definedName name="_xlnm.Print_Titles" localSheetId="2">'02 - Zabezpečení LAN a WIFI'!$115:$115</definedName>
    <definedName name="_xlnm.Print_Titles" localSheetId="3">'03 - Centrální logování a...'!$115:$115</definedName>
    <definedName name="_xlnm.Print_Titles" localSheetId="4">'04 - Server, diskové pole...'!$115:$115</definedName>
    <definedName name="_xlnm.Print_Titles" localSheetId="0">'Rekapitulace stavby'!$92:$92</definedName>
    <definedName name="_xlnm.Print_Area" localSheetId="1">'01 - Rozvody LAN'!$C$4:$J$76,'01 - Rozvody LAN'!$C$82:$J$103,'01 - Rozvody LAN'!$C$109:$K$200</definedName>
    <definedName name="_xlnm.Print_Area" localSheetId="2">'02 - Zabezpečení LAN a WIFI'!$C$4:$J$76,'02 - Zabezpečení LAN a WIFI'!$C$82:$J$97,'02 - Zabezpečení LAN a WIFI'!$C$103:$K$125</definedName>
    <definedName name="_xlnm.Print_Area" localSheetId="3">'03 - Centrální logování a...'!$C$4:$J$76,'03 - Centrální logování a...'!$C$82:$J$97,'03 - Centrální logování a...'!$C$103:$K$117</definedName>
    <definedName name="_xlnm.Print_Area" localSheetId="4">'04 - Server, diskové pole...'!$C$4:$J$76,'04 - Server, diskové pole...'!$C$82:$J$97,'04 - Server, diskové pole...'!$C$103:$K$122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113" i="5"/>
  <c r="J23" i="5"/>
  <c r="J21" i="5"/>
  <c r="E21" i="5"/>
  <c r="J91" i="5" s="1"/>
  <c r="J20" i="5"/>
  <c r="J18" i="5"/>
  <c r="E18" i="5"/>
  <c r="F92" i="5" s="1"/>
  <c r="J17" i="5"/>
  <c r="J15" i="5"/>
  <c r="E15" i="5"/>
  <c r="F112" i="5"/>
  <c r="J14" i="5"/>
  <c r="J12" i="5"/>
  <c r="J110" i="5"/>
  <c r="E7" i="5"/>
  <c r="E106" i="5" s="1"/>
  <c r="J37" i="4"/>
  <c r="J36" i="4"/>
  <c r="AY97" i="1" s="1"/>
  <c r="J35" i="4"/>
  <c r="AX97" i="1"/>
  <c r="BI117" i="4"/>
  <c r="BH117" i="4"/>
  <c r="BG117" i="4"/>
  <c r="BF117" i="4"/>
  <c r="T117" i="4"/>
  <c r="T116" i="4" s="1"/>
  <c r="R117" i="4"/>
  <c r="R116" i="4"/>
  <c r="P117" i="4"/>
  <c r="P116" i="4" s="1"/>
  <c r="AU97" i="1" s="1"/>
  <c r="F110" i="4"/>
  <c r="E108" i="4"/>
  <c r="F89" i="4"/>
  <c r="E87" i="4"/>
  <c r="J24" i="4"/>
  <c r="E24" i="4"/>
  <c r="J92" i="4" s="1"/>
  <c r="J23" i="4"/>
  <c r="J21" i="4"/>
  <c r="E21" i="4"/>
  <c r="J112" i="4" s="1"/>
  <c r="J20" i="4"/>
  <c r="J18" i="4"/>
  <c r="E18" i="4"/>
  <c r="F113" i="4"/>
  <c r="J17" i="4"/>
  <c r="J15" i="4"/>
  <c r="E15" i="4"/>
  <c r="F91" i="4" s="1"/>
  <c r="J14" i="4"/>
  <c r="J12" i="4"/>
  <c r="J110" i="4"/>
  <c r="E7" i="4"/>
  <c r="E106" i="4" s="1"/>
  <c r="J37" i="3"/>
  <c r="J36" i="3"/>
  <c r="AY96" i="1"/>
  <c r="J35" i="3"/>
  <c r="AX96" i="1" s="1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113" i="3"/>
  <c r="J23" i="3"/>
  <c r="J21" i="3"/>
  <c r="E21" i="3"/>
  <c r="J112" i="3" s="1"/>
  <c r="J20" i="3"/>
  <c r="J18" i="3"/>
  <c r="E18" i="3"/>
  <c r="F113" i="3" s="1"/>
  <c r="J17" i="3"/>
  <c r="J15" i="3"/>
  <c r="E15" i="3"/>
  <c r="F91" i="3"/>
  <c r="J14" i="3"/>
  <c r="J12" i="3"/>
  <c r="J89" i="3"/>
  <c r="E7" i="3"/>
  <c r="E106" i="3" s="1"/>
  <c r="J37" i="2"/>
  <c r="J36" i="2"/>
  <c r="AY95" i="1" s="1"/>
  <c r="J35" i="2"/>
  <c r="AX95" i="1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T124" i="2" s="1"/>
  <c r="T123" i="2" s="1"/>
  <c r="R125" i="2"/>
  <c r="R124" i="2"/>
  <c r="R123" i="2" s="1"/>
  <c r="P125" i="2"/>
  <c r="P124" i="2"/>
  <c r="P123" i="2" s="1"/>
  <c r="F116" i="2"/>
  <c r="E114" i="2"/>
  <c r="F89" i="2"/>
  <c r="E87" i="2"/>
  <c r="J24" i="2"/>
  <c r="E24" i="2"/>
  <c r="J119" i="2"/>
  <c r="J23" i="2"/>
  <c r="J21" i="2"/>
  <c r="E21" i="2"/>
  <c r="J91" i="2"/>
  <c r="J20" i="2"/>
  <c r="J18" i="2"/>
  <c r="E18" i="2"/>
  <c r="F92" i="2" s="1"/>
  <c r="J17" i="2"/>
  <c r="J15" i="2"/>
  <c r="E15" i="2"/>
  <c r="F118" i="2"/>
  <c r="J14" i="2"/>
  <c r="J12" i="2"/>
  <c r="J116" i="2" s="1"/>
  <c r="E7" i="2"/>
  <c r="E85" i="2" s="1"/>
  <c r="L90" i="1"/>
  <c r="AM90" i="1"/>
  <c r="AM89" i="1"/>
  <c r="L89" i="1"/>
  <c r="AM87" i="1"/>
  <c r="L87" i="1"/>
  <c r="L85" i="1"/>
  <c r="L84" i="1"/>
  <c r="BK198" i="2"/>
  <c r="J197" i="2"/>
  <c r="BK196" i="2"/>
  <c r="J195" i="2"/>
  <c r="J192" i="2"/>
  <c r="BK190" i="2"/>
  <c r="J189" i="2"/>
  <c r="J187" i="2"/>
  <c r="J185" i="2"/>
  <c r="J183" i="2"/>
  <c r="J181" i="2"/>
  <c r="BK178" i="2"/>
  <c r="J174" i="2"/>
  <c r="BK167" i="2"/>
  <c r="J164" i="2"/>
  <c r="BK157" i="2"/>
  <c r="J148" i="2"/>
  <c r="BK141" i="2"/>
  <c r="BK136" i="2"/>
  <c r="BK133" i="2"/>
  <c r="J128" i="2"/>
  <c r="BK199" i="2"/>
  <c r="BK183" i="2"/>
  <c r="BK179" i="2"/>
  <c r="J176" i="2"/>
  <c r="J171" i="2"/>
  <c r="J163" i="2"/>
  <c r="J160" i="2"/>
  <c r="BK152" i="2"/>
  <c r="BK130" i="2"/>
  <c r="BK174" i="2"/>
  <c r="BK171" i="2"/>
  <c r="J168" i="2"/>
  <c r="BK165" i="2"/>
  <c r="BK160" i="2"/>
  <c r="J152" i="2"/>
  <c r="BK139" i="2"/>
  <c r="J136" i="2"/>
  <c r="BK134" i="2"/>
  <c r="J131" i="2"/>
  <c r="J122" i="3"/>
  <c r="BK124" i="3"/>
  <c r="J121" i="3"/>
  <c r="J117" i="3"/>
  <c r="BK122" i="3"/>
  <c r="J119" i="3"/>
  <c r="J124" i="3"/>
  <c r="BK117" i="3"/>
  <c r="F37" i="4"/>
  <c r="BD97" i="1" s="1"/>
  <c r="F36" i="4"/>
  <c r="BC97" i="1" s="1"/>
  <c r="BK117" i="5"/>
  <c r="BK120" i="5"/>
  <c r="J118" i="5"/>
  <c r="J199" i="2"/>
  <c r="BK197" i="2"/>
  <c r="BK195" i="2"/>
  <c r="BK193" i="2"/>
  <c r="BK191" i="2"/>
  <c r="BK189" i="2"/>
  <c r="J188" i="2"/>
  <c r="BK186" i="2"/>
  <c r="BK185" i="2"/>
  <c r="BK182" i="2"/>
  <c r="BK180" i="2"/>
  <c r="BK177" i="2"/>
  <c r="BK173" i="2"/>
  <c r="BK168" i="2"/>
  <c r="BK163" i="2"/>
  <c r="BK155" i="2"/>
  <c r="BK143" i="2"/>
  <c r="J138" i="2"/>
  <c r="J135" i="2"/>
  <c r="J132" i="2"/>
  <c r="J125" i="2"/>
  <c r="BK184" i="2"/>
  <c r="BK181" i="2"/>
  <c r="J178" i="2"/>
  <c r="J175" i="2"/>
  <c r="J169" i="2"/>
  <c r="BK162" i="2"/>
  <c r="J158" i="2"/>
  <c r="BK150" i="2"/>
  <c r="BK128" i="2"/>
  <c r="BK172" i="2"/>
  <c r="BK169" i="2"/>
  <c r="BK166" i="2"/>
  <c r="BK164" i="2"/>
  <c r="BK158" i="2"/>
  <c r="J155" i="2"/>
  <c r="J143" i="2"/>
  <c r="BK138" i="2"/>
  <c r="BK135" i="2"/>
  <c r="BK132" i="2"/>
  <c r="BK125" i="2"/>
  <c r="BK118" i="3"/>
  <c r="J123" i="3"/>
  <c r="BK120" i="3"/>
  <c r="BK125" i="3"/>
  <c r="BK121" i="3"/>
  <c r="J125" i="3"/>
  <c r="BK117" i="4"/>
  <c r="F35" i="4"/>
  <c r="BB97" i="1"/>
  <c r="J120" i="5"/>
  <c r="BK118" i="5"/>
  <c r="BK121" i="5"/>
  <c r="J119" i="5"/>
  <c r="BK200" i="2"/>
  <c r="J198" i="2"/>
  <c r="J196" i="2"/>
  <c r="BK192" i="2"/>
  <c r="J191" i="2"/>
  <c r="J190" i="2"/>
  <c r="BK188" i="2"/>
  <c r="BK187" i="2"/>
  <c r="J186" i="2"/>
  <c r="J184" i="2"/>
  <c r="J182" i="2"/>
  <c r="J179" i="2"/>
  <c r="BK176" i="2"/>
  <c r="J170" i="2"/>
  <c r="J166" i="2"/>
  <c r="J162" i="2"/>
  <c r="J154" i="2"/>
  <c r="J139" i="2"/>
  <c r="BK137" i="2"/>
  <c r="J134" i="2"/>
  <c r="BK131" i="2"/>
  <c r="J200" i="2"/>
  <c r="J193" i="2"/>
  <c r="J180" i="2"/>
  <c r="J177" i="2"/>
  <c r="J172" i="2"/>
  <c r="J165" i="2"/>
  <c r="BK161" i="2"/>
  <c r="BK154" i="2"/>
  <c r="BK148" i="2"/>
  <c r="BK175" i="2"/>
  <c r="J173" i="2"/>
  <c r="BK170" i="2"/>
  <c r="J167" i="2"/>
  <c r="J161" i="2"/>
  <c r="J157" i="2"/>
  <c r="J150" i="2"/>
  <c r="J141" i="2"/>
  <c r="J137" i="2"/>
  <c r="J133" i="2"/>
  <c r="J130" i="2"/>
  <c r="AS94" i="1"/>
  <c r="BK119" i="3"/>
  <c r="BK123" i="3"/>
  <c r="J120" i="3"/>
  <c r="J118" i="3"/>
  <c r="J117" i="4"/>
  <c r="F34" i="4"/>
  <c r="BA97" i="1" s="1"/>
  <c r="J122" i="5"/>
  <c r="BK119" i="5"/>
  <c r="BK122" i="5"/>
  <c r="J121" i="5"/>
  <c r="J117" i="5"/>
  <c r="BK127" i="2" l="1"/>
  <c r="J127" i="2" s="1"/>
  <c r="J100" i="2" s="1"/>
  <c r="R140" i="2"/>
  <c r="T194" i="2"/>
  <c r="BK116" i="3"/>
  <c r="J116" i="3"/>
  <c r="J30" i="3" s="1"/>
  <c r="P116" i="3"/>
  <c r="AU96" i="1"/>
  <c r="BK116" i="5"/>
  <c r="J116" i="5"/>
  <c r="J96" i="5" s="1"/>
  <c r="R116" i="5"/>
  <c r="T127" i="2"/>
  <c r="T140" i="2"/>
  <c r="R194" i="2"/>
  <c r="R116" i="3"/>
  <c r="R127" i="2"/>
  <c r="R126" i="2"/>
  <c r="R122" i="2" s="1"/>
  <c r="BK140" i="2"/>
  <c r="J140" i="2"/>
  <c r="J101" i="2"/>
  <c r="P194" i="2"/>
  <c r="P127" i="2"/>
  <c r="P140" i="2"/>
  <c r="BK194" i="2"/>
  <c r="J194" i="2"/>
  <c r="J102" i="2"/>
  <c r="T116" i="3"/>
  <c r="P116" i="5"/>
  <c r="AU98" i="1"/>
  <c r="T116" i="5"/>
  <c r="BK116" i="4"/>
  <c r="J116" i="4"/>
  <c r="BK124" i="2"/>
  <c r="J124" i="2" s="1"/>
  <c r="J98" i="2" s="1"/>
  <c r="J96" i="4"/>
  <c r="J92" i="5"/>
  <c r="F113" i="5"/>
  <c r="E85" i="5"/>
  <c r="J89" i="5"/>
  <c r="J112" i="5"/>
  <c r="BE117" i="5"/>
  <c r="BE118" i="5"/>
  <c r="BE119" i="5"/>
  <c r="BE120" i="5"/>
  <c r="F91" i="5"/>
  <c r="BE121" i="5"/>
  <c r="BE122" i="5"/>
  <c r="F92" i="4"/>
  <c r="J91" i="4"/>
  <c r="F112" i="4"/>
  <c r="E85" i="4"/>
  <c r="J89" i="4"/>
  <c r="J113" i="4"/>
  <c r="BE117" i="4"/>
  <c r="J91" i="3"/>
  <c r="J110" i="3"/>
  <c r="BE118" i="3"/>
  <c r="BE122" i="3"/>
  <c r="BE123" i="3"/>
  <c r="F92" i="3"/>
  <c r="BE117" i="3"/>
  <c r="BE119" i="3"/>
  <c r="BE125" i="3"/>
  <c r="E85" i="3"/>
  <c r="J92" i="3"/>
  <c r="F112" i="3"/>
  <c r="BE120" i="3"/>
  <c r="BE124" i="3"/>
  <c r="BE121" i="3"/>
  <c r="F91" i="2"/>
  <c r="E112" i="2"/>
  <c r="F119" i="2"/>
  <c r="BE125" i="2"/>
  <c r="BE128" i="2"/>
  <c r="BE130" i="2"/>
  <c r="BE131" i="2"/>
  <c r="BE148" i="2"/>
  <c r="BE150" i="2"/>
  <c r="BE157" i="2"/>
  <c r="BE158" i="2"/>
  <c r="BE160" i="2"/>
  <c r="BE164" i="2"/>
  <c r="BE166" i="2"/>
  <c r="BE168" i="2"/>
  <c r="BE169" i="2"/>
  <c r="BE170" i="2"/>
  <c r="BE171" i="2"/>
  <c r="BE195" i="2"/>
  <c r="J89" i="2"/>
  <c r="J118" i="2"/>
  <c r="BE135" i="2"/>
  <c r="BE136" i="2"/>
  <c r="BE141" i="2"/>
  <c r="BE176" i="2"/>
  <c r="BE177" i="2"/>
  <c r="BE178" i="2"/>
  <c r="BE179" i="2"/>
  <c r="BE180" i="2"/>
  <c r="BE182" i="2"/>
  <c r="BE200" i="2"/>
  <c r="J92" i="2"/>
  <c r="BE132" i="2"/>
  <c r="BE133" i="2"/>
  <c r="BE134" i="2"/>
  <c r="BE137" i="2"/>
  <c r="BE138" i="2"/>
  <c r="BE139" i="2"/>
  <c r="BE143" i="2"/>
  <c r="BE152" i="2"/>
  <c r="BE154" i="2"/>
  <c r="BE155" i="2"/>
  <c r="BE161" i="2"/>
  <c r="BE162" i="2"/>
  <c r="BE163" i="2"/>
  <c r="BE165" i="2"/>
  <c r="BE167" i="2"/>
  <c r="BE172" i="2"/>
  <c r="BE173" i="2"/>
  <c r="BE174" i="2"/>
  <c r="BE175" i="2"/>
  <c r="BE181" i="2"/>
  <c r="BE183" i="2"/>
  <c r="BE184" i="2"/>
  <c r="BE185" i="2"/>
  <c r="BE186" i="2"/>
  <c r="BE187" i="2"/>
  <c r="BE188" i="2"/>
  <c r="BE189" i="2"/>
  <c r="BE190" i="2"/>
  <c r="BE191" i="2"/>
  <c r="BE192" i="2"/>
  <c r="BE193" i="2"/>
  <c r="BE196" i="2"/>
  <c r="BE197" i="2"/>
  <c r="BE198" i="2"/>
  <c r="BE199" i="2"/>
  <c r="J34" i="2"/>
  <c r="AW95" i="1" s="1"/>
  <c r="F35" i="2"/>
  <c r="BB95" i="1" s="1"/>
  <c r="F36" i="2"/>
  <c r="BC95" i="1"/>
  <c r="J34" i="3"/>
  <c r="AW96" i="1"/>
  <c r="F36" i="3"/>
  <c r="BC96" i="1" s="1"/>
  <c r="F36" i="5"/>
  <c r="BC98" i="1"/>
  <c r="J30" i="4"/>
  <c r="F37" i="2"/>
  <c r="BD95" i="1"/>
  <c r="F34" i="3"/>
  <c r="BA96" i="1"/>
  <c r="F35" i="3"/>
  <c r="BB96" i="1"/>
  <c r="F33" i="4"/>
  <c r="AZ97" i="1"/>
  <c r="F35" i="5"/>
  <c r="BB98" i="1" s="1"/>
  <c r="F34" i="5"/>
  <c r="BA98" i="1"/>
  <c r="F34" i="2"/>
  <c r="BA95" i="1"/>
  <c r="F37" i="3"/>
  <c r="BD96" i="1"/>
  <c r="J34" i="4"/>
  <c r="AW97" i="1"/>
  <c r="F37" i="5"/>
  <c r="BD98" i="1" s="1"/>
  <c r="J34" i="5"/>
  <c r="AW98" i="1"/>
  <c r="J96" i="3" l="1"/>
  <c r="J30" i="5"/>
  <c r="P126" i="2"/>
  <c r="P122" i="2"/>
  <c r="AU95" i="1"/>
  <c r="T126" i="2"/>
  <c r="T122" i="2" s="1"/>
  <c r="AG97" i="1"/>
  <c r="BK123" i="2"/>
  <c r="J123" i="2"/>
  <c r="J97" i="2" s="1"/>
  <c r="BK126" i="2"/>
  <c r="J126" i="2"/>
  <c r="J99" i="2" s="1"/>
  <c r="AG98" i="1"/>
  <c r="AG96" i="1"/>
  <c r="AU94" i="1"/>
  <c r="F33" i="3"/>
  <c r="AZ96" i="1"/>
  <c r="J33" i="4"/>
  <c r="AV97" i="1" s="1"/>
  <c r="AT97" i="1" s="1"/>
  <c r="J33" i="5"/>
  <c r="AV98" i="1"/>
  <c r="AT98" i="1"/>
  <c r="AN98" i="1" s="1"/>
  <c r="BC94" i="1"/>
  <c r="W32" i="1" s="1"/>
  <c r="J33" i="2"/>
  <c r="AV95" i="1"/>
  <c r="AT95" i="1"/>
  <c r="BA94" i="1"/>
  <c r="W30" i="1"/>
  <c r="F33" i="2"/>
  <c r="AZ95" i="1"/>
  <c r="J33" i="3"/>
  <c r="AV96" i="1" s="1"/>
  <c r="AT96" i="1" s="1"/>
  <c r="AN96" i="1" s="1"/>
  <c r="F33" i="5"/>
  <c r="AZ98" i="1" s="1"/>
  <c r="BB94" i="1"/>
  <c r="W31" i="1"/>
  <c r="BD94" i="1"/>
  <c r="W33" i="1"/>
  <c r="AN97" i="1" l="1"/>
  <c r="BK122" i="2"/>
  <c r="J122" i="2" s="1"/>
  <c r="J96" i="2" s="1"/>
  <c r="J39" i="5"/>
  <c r="J39" i="4"/>
  <c r="J39" i="3"/>
  <c r="AX94" i="1"/>
  <c r="AZ94" i="1"/>
  <c r="W29" i="1"/>
  <c r="AY94" i="1"/>
  <c r="AW94" i="1"/>
  <c r="AK30" i="1"/>
  <c r="J30" i="2" l="1"/>
  <c r="AG95" i="1" s="1"/>
  <c r="AG94" i="1" s="1"/>
  <c r="AK26" i="1" s="1"/>
  <c r="AV94" i="1"/>
  <c r="AK29" i="1" s="1"/>
  <c r="AK35" i="1" l="1"/>
  <c r="J39" i="2"/>
  <c r="AN95" i="1"/>
  <c r="AT94" i="1"/>
  <c r="AN94" i="1"/>
</calcChain>
</file>

<file path=xl/sharedStrings.xml><?xml version="1.0" encoding="utf-8"?>
<sst xmlns="http://schemas.openxmlformats.org/spreadsheetml/2006/main" count="1855" uniqueCount="417">
  <si>
    <t>Export Komplet</t>
  </si>
  <si>
    <t/>
  </si>
  <si>
    <t>2.0</t>
  </si>
  <si>
    <t>False</t>
  </si>
  <si>
    <t>{87a71dc8-eb22-4efe-b846-dfc47076d3e2}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</si>
  <si>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</si>
  <si>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</si>
  <si>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</si>
  <si>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</si>
  <si>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</si>
  <si>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</si>
  <si>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</si>
  <si>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</si>
  <si>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</si>
  <si>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KON_SKO_SLAV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</si>
  <si>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</si>
  <si>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</si>
  <si>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</si>
  <si>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</si>
  <si>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</si>
  <si>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Horní Slavkov</t>
  </si>
  <si>
    <t>Datum:</t>
  </si>
  <si>
    <t>24. 4. 2025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</si>
  <si>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</si>
  <si>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</si>
  <si>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</si>
  <si>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</si>
  <si>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</si>
  <si>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</si>
  <si>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</si>
  <si>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</si>
  <si>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</si>
  <si>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</si>
  <si>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</si>
  <si>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</si>
  <si>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</si>
  <si>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</si>
  <si>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</si>
  <si>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</si>
  <si>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</si>
  <si>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</si>
  <si>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</si>
  <si>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</si>
  <si>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</si>
  <si>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</si>
  <si>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</si>
  <si>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</si>
  <si>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</si>
  <si>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</si>
  <si>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</si>
  <si>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</si>
  <si>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</si>
  <si>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</si>
  <si>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</si>
  <si>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</si>
  <si>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</si>
  <si>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</si>
  <si>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</si>
  <si>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</si>
  <si>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</si>
  <si>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</si>
  <si>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</si>
  <si>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</si>
  <si>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</si>
  <si>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</si>
  <si>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</si>
  <si>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</si>
  <si>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</si>
  <si>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</si>
  <si>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</si>
  <si>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</si>
  <si>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</si>
  <si>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</si>
  <si>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</si>
  <si>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</si>
  <si>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</si>
  <si>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</si>
  <si>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</si>
  <si>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</si>
  <si>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Rozvody LAN</t>
  </si>
  <si>
    <t>STA</t>
  </si>
  <si>
    <t>1</t>
  </si>
  <si>
    <t>{1d6faeae-c09b-4212-9e02-87930c5702a1}</t>
  </si>
  <si>
    <t>2</t>
  </si>
  <si>
    <t>02</t>
  </si>
  <si>
    <t>Zabezpečení LAN a WIFI</t>
  </si>
  <si>
    <t>{5dc18816-f02b-4b38-b286-bff123c54b1e}</t>
  </si>
  <si>
    <t>03</t>
  </si>
  <si>
    <t>Centrální logování a...</t>
  </si>
  <si>
    <t>{9a9832c4-193a-4bc9-a0fa-b799ad658cd6}</t>
  </si>
  <si>
    <t>04</t>
  </si>
  <si>
    <t>Server, diskové pole...</t>
  </si>
  <si>
    <t>{30ef540a-395f-4fa7-982b-284d676415b8}</t>
  </si>
  <si>
    <t>KRYCÍ LIST SOUPISU PRACÍ</t>
  </si>
  <si>
    <t>Objekt:</t>
  </si>
  <si>
    <t>01 - Rozvody LAN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</si>
  <si>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</si>
  <si>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</si>
  <si>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</si>
  <si>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</si>
  <si>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</si>
  <si>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</si>
  <si>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</si>
  <si>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</si>
  <si>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</si>
  <si>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</si>
  <si>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784 - Dokončovací práce - malby, oprava po prostupech a montáži lišt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</si>
  <si>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</si>
  <si>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</si>
  <si>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</si>
  <si>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</si>
  <si>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</si>
  <si>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</si>
  <si>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</si>
  <si>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</si>
  <si>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</si>
  <si>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</si>
  <si>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</si>
  <si>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</si>
  <si>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</si>
  <si>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</si>
  <si>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</si>
  <si>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</si>
  <si>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</si>
  <si>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</si>
  <si>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</si>
  <si>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311101211-R</t>
  </si>
  <si>
    <t>Vytvoření prostupů do 0,02 m2 ve zdech nosných osazením vložek z trub, dílců, tvarovek</t>
  </si>
  <si>
    <t>ks</t>
  </si>
  <si>
    <t>4</t>
  </si>
  <si>
    <t>PSV</t>
  </si>
  <si>
    <t>Práce a dodávky PSV</t>
  </si>
  <si>
    <t>741</t>
  </si>
  <si>
    <t>Elektroinstalace - silnoproud</t>
  </si>
  <si>
    <t>M</t>
  </si>
  <si>
    <t>34111036</t>
  </si>
  <si>
    <t>kabel instalační jádro Cu plné izolace PVC plášť PVC 450/750V (CYKY) 3x2,5mm2</t>
  </si>
  <si>
    <t>m</t>
  </si>
  <si>
    <t>32</t>
  </si>
  <si>
    <t>16</t>
  </si>
  <si>
    <t>VV</t>
  </si>
  <si>
    <t>175*1,05 'Přepočtené koeficientem množství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</si>
  <si>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</si>
  <si>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</si>
  <si>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6</t>
  </si>
  <si>
    <t>61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</si>
  <si>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</si>
  <si>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</si>
  <si>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kus</t>
  </si>
  <si>
    <t>CS ÚRS 2024 02</t>
  </si>
  <si>
    <t>-305903846</t>
  </si>
  <si>
    <t>62</t>
  </si>
  <si>
    <t>34571485</t>
  </si>
  <si>
    <t>krabice v uzavřeném provedení PVC s krytím IP 40 čtvercová 80x80mm</t>
  </si>
  <si>
    <t>-250731721</t>
  </si>
  <si>
    <t>63</t>
  </si>
  <si>
    <t>741313008</t>
  </si>
  <si>
    <t>Montáž zásuvek domovních se zapojením vodičů bezšroubové připojení nástěnných nebo do parapetních kanálů 2x (2P + PE) dvojnásobná</t>
  </si>
  <si>
    <t>-1966946246</t>
  </si>
  <si>
    <t>64</t>
  </si>
  <si>
    <t>ABB.5512C2349B1</t>
  </si>
  <si>
    <t>Zásuvka dvojnásobná chráněná</t>
  </si>
  <si>
    <t>-258461331</t>
  </si>
  <si>
    <t>7</t>
  </si>
  <si>
    <t>741320103</t>
  </si>
  <si>
    <t>Montáž jističů se zapojením vodičů jednopólových nn do 25 A s krytem</t>
  </si>
  <si>
    <t>14</t>
  </si>
  <si>
    <t>8</t>
  </si>
  <si>
    <t>35822111</t>
  </si>
  <si>
    <t>jistič 1-pólový 16 A vypínací charakteristika B vypínací schopnost 10 kA</t>
  </si>
  <si>
    <t>741130001</t>
  </si>
  <si>
    <t>Ukončení vodičů izolovaných s označením a zapojením v rozváděči nebo na přístroji, průřezu žíly do 2,5 mm2</t>
  </si>
  <si>
    <t>10</t>
  </si>
  <si>
    <t>998741102</t>
  </si>
  <si>
    <t>Přesun hmot pro silnoproud stanovený z hmotnosti přesunovaného materiálu vodorovná dopravní vzdálenost do 50 m základní v objektech výšky přes 6 do 12 m</t>
  </si>
  <si>
    <t>t</t>
  </si>
  <si>
    <t>-724453046</t>
  </si>
  <si>
    <t>11</t>
  </si>
  <si>
    <t>998741193</t>
  </si>
  <si>
    <t>Přesun hmot pro silnoproud stanovený z hmotnosti přesunovaného materiálu vodorovná dopravní vzdálenost do 50 m Příplatek k cenám za zvětšený přesun přes vymezenou vodorovnou dopravní vzdálenost do 500 m</t>
  </si>
  <si>
    <t>1348710650</t>
  </si>
  <si>
    <t>742</t>
  </si>
  <si>
    <t>Elektroinstalace - slaboproud</t>
  </si>
  <si>
    <t>34571004</t>
  </si>
  <si>
    <t>lišta elektroinstalační hranatá PVC 20x20mm</t>
  </si>
  <si>
    <t>22</t>
  </si>
  <si>
    <t>950*1,05 'Přepočtené koeficientem množství</t>
  </si>
  <si>
    <t>13</t>
  </si>
  <si>
    <t>34571007</t>
  </si>
  <si>
    <t>lišta elektroinstalační hranatá PVC 40x20mm</t>
  </si>
  <si>
    <t>24</t>
  </si>
  <si>
    <t>175"silnoproud</t>
  </si>
  <si>
    <t>300"slaboproud</t>
  </si>
  <si>
    <t>Součet</t>
  </si>
  <si>
    <t>475*1,05 'Přepočtené koeficientem množství</t>
  </si>
  <si>
    <t>34571002</t>
  </si>
  <si>
    <t>lišta elektroinstalační hranatá PVC 60x40mm</t>
  </si>
  <si>
    <t>20</t>
  </si>
  <si>
    <t>550*1,05 'Přepočtené koeficientem množství</t>
  </si>
  <si>
    <t>15</t>
  </si>
  <si>
    <t>742110041</t>
  </si>
  <si>
    <t>Montáž lišt vkládacích pro slaboproud (pro datové i optické trasy) 40x20 mm</t>
  </si>
  <si>
    <t>26</t>
  </si>
  <si>
    <t>950+300+175+550</t>
  </si>
  <si>
    <t>34571221</t>
  </si>
  <si>
    <t>kanál elektroinstalační hranatý PVC 180x60mm-parapetní žlab</t>
  </si>
  <si>
    <t>28</t>
  </si>
  <si>
    <t>90*1,05 'Přepočtené koeficientem množství</t>
  </si>
  <si>
    <t>17</t>
  </si>
  <si>
    <t>742110401</t>
  </si>
  <si>
    <t>Montáž instalačních kanálů plastových jednokomorových</t>
  </si>
  <si>
    <t>30</t>
  </si>
  <si>
    <t>18</t>
  </si>
  <si>
    <t>34121321</t>
  </si>
  <si>
    <t>kabel datový bezhalogenový třída reakce na oheň Dcas2d2a1 jádro Cu plné (U/UTP) kategorie 6</t>
  </si>
  <si>
    <t>-1842269040</t>
  </si>
  <si>
    <t>12132*1,05 'Přepočtené koeficientem množství</t>
  </si>
  <si>
    <t>19</t>
  </si>
  <si>
    <t>742124001</t>
  </si>
  <si>
    <t>Montáž kabelů datových FTP, UTP, STP pro vnitřní rozvody do žlabu nebo lišty</t>
  </si>
  <si>
    <t>54</t>
  </si>
  <si>
    <t>34123002-R</t>
  </si>
  <si>
    <t>kabel datový optický OM2 univerzální 8 vláken 9/125 plášť LSOH</t>
  </si>
  <si>
    <t>60</t>
  </si>
  <si>
    <t>508*1,05 'Přepočtené koeficientem množství</t>
  </si>
  <si>
    <t>742124011</t>
  </si>
  <si>
    <t>Montáž kabelů datových optických pro vnitřní rozvody do trubky zatažením</t>
  </si>
  <si>
    <t>58</t>
  </si>
  <si>
    <t>35712063</t>
  </si>
  <si>
    <t>rozvaděč stojanový 19" perforované dveře 47U/800x1000mm, ventilátorová</t>
  </si>
  <si>
    <t>1798218687</t>
  </si>
  <si>
    <t>23</t>
  </si>
  <si>
    <t>35712058</t>
  </si>
  <si>
    <t>rozvaděč stojanový 19" celoskleněné dveře 27U/800x900mm</t>
  </si>
  <si>
    <t>34</t>
  </si>
  <si>
    <t>25</t>
  </si>
  <si>
    <t>35712009</t>
  </si>
  <si>
    <t>rozvaděč nástěnný jednodílný 19" celoskleněné dveře 12U/500mm</t>
  </si>
  <si>
    <t>-815537725</t>
  </si>
  <si>
    <t>65</t>
  </si>
  <si>
    <t>35712008</t>
  </si>
  <si>
    <t>rozvaděč nástěnný jednodílný 19" celoskleněné dveře 9U/500mm</t>
  </si>
  <si>
    <t>-1065888420</t>
  </si>
  <si>
    <t>27</t>
  </si>
  <si>
    <t>742330005</t>
  </si>
  <si>
    <t>Montáž strukturované kabeláže rozvaděče stojanového přes 30U</t>
  </si>
  <si>
    <t>247979379</t>
  </si>
  <si>
    <t>742330001</t>
  </si>
  <si>
    <t>Montáž strukturované kabeláže rozvaděče nástěnného</t>
  </si>
  <si>
    <t>1537139920</t>
  </si>
  <si>
    <t>29</t>
  </si>
  <si>
    <t>400008</t>
  </si>
  <si>
    <t>DAC kabel</t>
  </si>
  <si>
    <t>40</t>
  </si>
  <si>
    <t>66</t>
  </si>
  <si>
    <t>DAC_M-R</t>
  </si>
  <si>
    <t>DAC kabel - montáž</t>
  </si>
  <si>
    <t>-164865256</t>
  </si>
  <si>
    <t>37451120</t>
  </si>
  <si>
    <t>patch panel neosazený 1U 24 portů 19" STP</t>
  </si>
  <si>
    <t>52</t>
  </si>
  <si>
    <t>31</t>
  </si>
  <si>
    <t>742330034</t>
  </si>
  <si>
    <t>Montáž strukturované kabeláže příslušenství a ostatní práce k rozvaděčům patch panelu 24 portů neosazeného</t>
  </si>
  <si>
    <t>50</t>
  </si>
  <si>
    <t>4001</t>
  </si>
  <si>
    <t>Vyvazovací panel 19" včetně montáže do rackové skříně</t>
  </si>
  <si>
    <t>42</t>
  </si>
  <si>
    <t>33</t>
  </si>
  <si>
    <t>742330023</t>
  </si>
  <si>
    <t>Montáž strukturované kabeláže příslušenství a ostatní práce k rozvaděčům vyvazovacíhoho panelu 1U</t>
  </si>
  <si>
    <t>-1837581078</t>
  </si>
  <si>
    <t>742330012</t>
  </si>
  <si>
    <t>Montáž strukturované kabeláže zařízení do rozvaděče switche, UPS, DVR, server bez nastavení</t>
  </si>
  <si>
    <t>-2105992792</t>
  </si>
  <si>
    <t>35</t>
  </si>
  <si>
    <t>4002</t>
  </si>
  <si>
    <t>Napájecí panel 230V pro 19" rackové skříně včetně přepěťové ochrany, velikost 1U, 8 zásuvkových pozic</t>
  </si>
  <si>
    <t>44</t>
  </si>
  <si>
    <t>36</t>
  </si>
  <si>
    <t>742330022</t>
  </si>
  <si>
    <t>Montáž strukturované kabeláže příslušenství a ostatní práce k rozvaděčům napájecího panelu</t>
  </si>
  <si>
    <t>-765129759</t>
  </si>
  <si>
    <t>37</t>
  </si>
  <si>
    <t>35759000</t>
  </si>
  <si>
    <t>vana optická neosazená výsuvná 1U 1xkazeta pro 24 svárů 24xSC simplex</t>
  </si>
  <si>
    <t>46</t>
  </si>
  <si>
    <t>67</t>
  </si>
  <si>
    <t>742124013</t>
  </si>
  <si>
    <t>Montáž kabelů datových optických pro vnitřní rozvody ukončení vlákna optického kabelu pigtailem včetně svaru</t>
  </si>
  <si>
    <t>928232794</t>
  </si>
  <si>
    <t>68</t>
  </si>
  <si>
    <t>37459125</t>
  </si>
  <si>
    <t>pigtail optický E2000(APC) OS 9/125 délka 1m</t>
  </si>
  <si>
    <t>1247183525</t>
  </si>
  <si>
    <t>69</t>
  </si>
  <si>
    <t>NWG.0069398.URS</t>
  </si>
  <si>
    <t>Optický adaptér SC, SM, modrý, simplex</t>
  </si>
  <si>
    <t>-1649792916</t>
  </si>
  <si>
    <t>34123135</t>
  </si>
  <si>
    <t>patchcord optický duplex délka 1m</t>
  </si>
  <si>
    <t>862811209</t>
  </si>
  <si>
    <t>39</t>
  </si>
  <si>
    <t>R4009</t>
  </si>
  <si>
    <t>Patch kabel délky 1m - kategorie cat6</t>
  </si>
  <si>
    <t>41</t>
  </si>
  <si>
    <t>742330045</t>
  </si>
  <si>
    <t>Montáž strukturované kabeláže zásuvek datových přisazené na omítku 1 až 6 pozic</t>
  </si>
  <si>
    <t>37451185</t>
  </si>
  <si>
    <t>krabička nástěnná zásuvková pro keystone moduly plast bílá 1 port (neosazený)</t>
  </si>
  <si>
    <t>43</t>
  </si>
  <si>
    <t>37451190</t>
  </si>
  <si>
    <t>krabička nástěnná zásuvková pro keystone moduly plast bílá 2 porty (neosazený)</t>
  </si>
  <si>
    <t>37452030</t>
  </si>
  <si>
    <t>Keystone - prvek ukončovací datového rozvodu keystone 1xRJ45 UTP Cat6 samořezný kabelová pojistka (pro rozvaděče a datové zásuvky)</t>
  </si>
  <si>
    <t>59</t>
  </si>
  <si>
    <t>742124005</t>
  </si>
  <si>
    <t>Montáž kabelů datových FTP, UTP, STP ukončení kabelu konektorem - Keystone Cat6</t>
  </si>
  <si>
    <t>-369053583</t>
  </si>
  <si>
    <t>45</t>
  </si>
  <si>
    <t>742330051</t>
  </si>
  <si>
    <t>Montáž strukturované kabeláže zásuvek datových popis portu zásuvky</t>
  </si>
  <si>
    <t>-1048967384</t>
  </si>
  <si>
    <t>47</t>
  </si>
  <si>
    <t>742330052</t>
  </si>
  <si>
    <t>Popis portů patchpanelu</t>
  </si>
  <si>
    <t>74</t>
  </si>
  <si>
    <t>48</t>
  </si>
  <si>
    <t>742330102-R</t>
  </si>
  <si>
    <t>Montáž strukturované kabeláže měření segmentu optického, měření útlumu, 2 okna</t>
  </si>
  <si>
    <t>76</t>
  </si>
  <si>
    <t>742330101-R</t>
  </si>
  <si>
    <t>Měření metalického segmentu s vyhotovením protokolu</t>
  </si>
  <si>
    <t>72</t>
  </si>
  <si>
    <t>WiFi_AP_Inst_R</t>
  </si>
  <si>
    <t>Instalace vysílače WiFi</t>
  </si>
  <si>
    <t>466669101</t>
  </si>
  <si>
    <t>998742102</t>
  </si>
  <si>
    <t>Přesun hmot pro slaboproud stanovený z hmotnosti přesunovaného materiálu vodorovná dopravní vzdálenost do 50 m základní v objektech výšky přes 6 do 12 m</t>
  </si>
  <si>
    <t>-907036856</t>
  </si>
  <si>
    <t>70</t>
  </si>
  <si>
    <t>998742192</t>
  </si>
  <si>
    <t>Přesun hmot pro slaboproud stanovený z hmotnosti přesunovaného materiálu vodorovná dopravní vzdálenost do 50 m Příplatek k cenám za zvětšený přesun přes vymezenou vodorovnou dopravní vzdálenost do 100 m</t>
  </si>
  <si>
    <t>-1884013627</t>
  </si>
  <si>
    <t>784</t>
  </si>
  <si>
    <t>Dokončovací práce - malby, oprava po prostupech a montáži lišt</t>
  </si>
  <si>
    <t>784111031</t>
  </si>
  <si>
    <t>Omytí podkladu omytí v místnostech výšky do 3,80 m</t>
  </si>
  <si>
    <t>m2</t>
  </si>
  <si>
    <t>80</t>
  </si>
  <si>
    <t>53</t>
  </si>
  <si>
    <t>784185001</t>
  </si>
  <si>
    <t>Provedení penetrace podkladu jednonásobné v místnostech výšky do 3,80 m</t>
  </si>
  <si>
    <t>82</t>
  </si>
  <si>
    <t>58124965</t>
  </si>
  <si>
    <t>hmota nátěrová akrylátová základní penetrační transparentní</t>
  </si>
  <si>
    <t>litr</t>
  </si>
  <si>
    <t>84</t>
  </si>
  <si>
    <t>55</t>
  </si>
  <si>
    <t>784225101</t>
  </si>
  <si>
    <t>Provedení malby ze standardních hmot dvojnásobné za sucha otěruvzdorné v místnostech výšky do 3,80 m</t>
  </si>
  <si>
    <t>86</t>
  </si>
  <si>
    <t>56</t>
  </si>
  <si>
    <t>58124004</t>
  </si>
  <si>
    <t>hmota malířská za sucha výborně otěruvzdorná bílá</t>
  </si>
  <si>
    <t>kg</t>
  </si>
  <si>
    <t>88</t>
  </si>
  <si>
    <t>784191007</t>
  </si>
  <si>
    <t>Čištění vnitřních ploch hrubý úklid po provedení malířských prací omytím podlah</t>
  </si>
  <si>
    <t>92</t>
  </si>
  <si>
    <t>02 - Zabezpečení LAN a WIFI</t>
  </si>
  <si>
    <t>B001</t>
  </si>
  <si>
    <t>Přístupové přepínače s PoE - dodání včetně implementace</t>
  </si>
  <si>
    <t>B002</t>
  </si>
  <si>
    <t>Přístupové přepínače  - dodání včetně implementace</t>
  </si>
  <si>
    <t>9</t>
  </si>
  <si>
    <t>B003</t>
  </si>
  <si>
    <t>Centrální přepínač školy - dodání včetně implementace</t>
  </si>
  <si>
    <t>1392953909</t>
  </si>
  <si>
    <t>B004</t>
  </si>
  <si>
    <t>Optické prvky - dodání včetně implementace</t>
  </si>
  <si>
    <t>soubor</t>
  </si>
  <si>
    <t>-1296282859</t>
  </si>
  <si>
    <t>B005</t>
  </si>
  <si>
    <t>Kontrolér - dodání včetně implementace</t>
  </si>
  <si>
    <t>1329546275</t>
  </si>
  <si>
    <t>5</t>
  </si>
  <si>
    <t>B006</t>
  </si>
  <si>
    <t>WIFI přístupové body vnitřní (AP) - dodání včetně implementace</t>
  </si>
  <si>
    <t>-1518589273</t>
  </si>
  <si>
    <t>B007</t>
  </si>
  <si>
    <t>EDUROAM, Systém 802.1X - dodání včetně implementace</t>
  </si>
  <si>
    <t>-1361647135</t>
  </si>
  <si>
    <t>B008</t>
  </si>
  <si>
    <t>WIFI přístupové body venkovní (AP) - dodání včetně implementace</t>
  </si>
  <si>
    <t>1989129240</t>
  </si>
  <si>
    <t>B009</t>
  </si>
  <si>
    <t>Perimetrový firewall - dodání včetně implementace</t>
  </si>
  <si>
    <t>2030294193</t>
  </si>
  <si>
    <t>03 - Centrální logování a...</t>
  </si>
  <si>
    <t>C001</t>
  </si>
  <si>
    <t>Systém pro sběr a správu logů a monitoring síťového provozu - dodání včetně implementace</t>
  </si>
  <si>
    <t>04 - Server, diskové pole...</t>
  </si>
  <si>
    <t>D001</t>
  </si>
  <si>
    <t>Server - dodání včetně implementace</t>
  </si>
  <si>
    <t>D002</t>
  </si>
  <si>
    <t>UPS pro server - dodání včetně implementace</t>
  </si>
  <si>
    <t>D003</t>
  </si>
  <si>
    <t>Zálohovací zařízení - dodání včetně implementace</t>
  </si>
  <si>
    <t>D004</t>
  </si>
  <si>
    <t>UPS pro zálohovací zařízení - dodání včetně implementace</t>
  </si>
  <si>
    <t>D005</t>
  </si>
  <si>
    <t>SW licence zálohovací software - dodání včetně implementace</t>
  </si>
  <si>
    <t>licence</t>
  </si>
  <si>
    <t>D006</t>
  </si>
  <si>
    <t>SW licence serverových operačních systémů včetně klientských přístupových licencí pro zařízení - dodání včetně implementace</t>
  </si>
  <si>
    <t>Základní škola Horní Slavkov Školní 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</si>
</sst>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opLeftCell="A48" workbookViewId="0">
      <selection activeCell="BE92" sqref="BE92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" customHeight="1">
      <c r="AR2" s="186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8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9"/>
      <c r="BE5" s="195" t="s">
        <v>15</v>
      </c>
      <c r="BS5" s="16" t="s">
        <v>6</v>
      </c>
    </row>
    <row r="6" spans="1:74" s="1" customFormat="1" ht="36.9" customHeight="1">
      <c r="B6" s="19"/>
      <c r="D6" s="25" t="s">
        <v>16</v>
      </c>
      <c r="K6" s="199" t="s">
        <v>416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9"/>
      <c r="BE6" s="196"/>
      <c r="BS6" s="16" t="s">
        <v>6</v>
      </c>
    </row>
    <row r="7" spans="1:74" s="1" customFormat="1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196"/>
      <c r="BS7" s="16" t="s">
        <v>6</v>
      </c>
    </row>
    <row r="8" spans="1:74" s="1" customFormat="1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196"/>
      <c r="BS8" s="16" t="s">
        <v>6</v>
      </c>
    </row>
    <row r="9" spans="1:74" s="1" customFormat="1" ht="14.4" customHeight="1">
      <c r="B9" s="19"/>
      <c r="AR9" s="19"/>
      <c r="BE9" s="196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96"/>
      <c r="BS10" s="16" t="s">
        <v>6</v>
      </c>
    </row>
    <row r="11" spans="1:74" s="1" customFormat="1" ht="18.45" customHeight="1">
      <c r="B11" s="19"/>
      <c r="E11" s="24" t="s">
        <v>25</v>
      </c>
      <c r="AK11" s="26" t="s">
        <v>26</v>
      </c>
      <c r="AN11" s="24" t="s">
        <v>1</v>
      </c>
      <c r="AR11" s="19"/>
      <c r="BE11" s="196"/>
      <c r="BS11" s="16" t="s">
        <v>6</v>
      </c>
    </row>
    <row r="12" spans="1:74" s="1" customFormat="1" ht="6.9" customHeight="1">
      <c r="B12" s="19"/>
      <c r="AR12" s="19"/>
      <c r="BE12" s="196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96"/>
      <c r="BS13" s="16" t="s">
        <v>6</v>
      </c>
    </row>
    <row r="14" spans="1:74" ht="13.2">
      <c r="B14" s="19"/>
      <c r="E14" s="200" t="s">
        <v>28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6" t="s">
        <v>26</v>
      </c>
      <c r="AN14" s="28" t="s">
        <v>28</v>
      </c>
      <c r="AR14" s="19"/>
      <c r="BE14" s="196"/>
      <c r="BS14" s="16" t="s">
        <v>6</v>
      </c>
    </row>
    <row r="15" spans="1:74" s="1" customFormat="1" ht="6.9" customHeight="1">
      <c r="B15" s="19"/>
      <c r="AR15" s="19"/>
      <c r="BE15" s="196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196"/>
      <c r="BS16" s="16" t="s">
        <v>3</v>
      </c>
    </row>
    <row r="17" spans="1:71" s="1" customFormat="1" ht="18.45" customHeight="1">
      <c r="B17" s="19"/>
      <c r="E17" s="24" t="s">
        <v>25</v>
      </c>
      <c r="AK17" s="26" t="s">
        <v>26</v>
      </c>
      <c r="AN17" s="24" t="s">
        <v>1</v>
      </c>
      <c r="AR17" s="19"/>
      <c r="BE17" s="196"/>
      <c r="BS17" s="16" t="s">
        <v>30</v>
      </c>
    </row>
    <row r="18" spans="1:71" s="1" customFormat="1" ht="6.9" customHeight="1">
      <c r="B18" s="19"/>
      <c r="AR18" s="19"/>
      <c r="BE18" s="196"/>
      <c r="BS18" s="16" t="s">
        <v>6</v>
      </c>
    </row>
    <row r="19" spans="1:71" s="1" customFormat="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196"/>
      <c r="BS19" s="16" t="s">
        <v>6</v>
      </c>
    </row>
    <row r="20" spans="1:71" s="1" customFormat="1" ht="18.45" customHeight="1">
      <c r="B20" s="19"/>
      <c r="E20" s="24" t="s">
        <v>25</v>
      </c>
      <c r="AK20" s="26" t="s">
        <v>26</v>
      </c>
      <c r="AN20" s="24" t="s">
        <v>1</v>
      </c>
      <c r="AR20" s="19"/>
      <c r="BE20" s="196"/>
      <c r="BS20" s="16" t="s">
        <v>3</v>
      </c>
    </row>
    <row r="21" spans="1:71" s="1" customFormat="1" ht="6.9" customHeight="1">
      <c r="B21" s="19"/>
      <c r="AR21" s="19"/>
      <c r="BE21" s="196"/>
    </row>
    <row r="22" spans="1:71" s="1" customFormat="1" ht="12" customHeight="1">
      <c r="B22" s="19"/>
      <c r="D22" s="26" t="s">
        <v>32</v>
      </c>
      <c r="AR22" s="19"/>
      <c r="BE22" s="196"/>
    </row>
    <row r="23" spans="1:71" s="1" customFormat="1" ht="16.5" customHeight="1">
      <c r="B23" s="19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9"/>
      <c r="BE23" s="196"/>
    </row>
    <row r="24" spans="1:71" s="1" customFormat="1" ht="6.9" customHeight="1">
      <c r="B24" s="19"/>
      <c r="AR24" s="19"/>
      <c r="BE24" s="196"/>
    </row>
    <row r="25" spans="1:71" s="1" customFormat="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6"/>
    </row>
    <row r="26" spans="1:71" s="2" customFormat="1" ht="25.95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3">
        <f>ROUND(AG94,2)</f>
        <v>0</v>
      </c>
      <c r="AL26" s="204"/>
      <c r="AM26" s="204"/>
      <c r="AN26" s="204"/>
      <c r="AO26" s="204"/>
      <c r="AP26" s="31"/>
      <c r="AQ26" s="31"/>
      <c r="AR26" s="32"/>
      <c r="BE26" s="196"/>
    </row>
    <row r="27" spans="1:71" s="2" customFormat="1" ht="6.9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6"/>
    </row>
    <row r="28" spans="1:71" s="2" customFormat="1" ht="13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5" t="s">
        <v>34</v>
      </c>
      <c r="M28" s="205"/>
      <c r="N28" s="205"/>
      <c r="O28" s="205"/>
      <c r="P28" s="205"/>
      <c r="Q28" s="31"/>
      <c r="R28" s="31"/>
      <c r="S28" s="31"/>
      <c r="T28" s="31"/>
      <c r="U28" s="31"/>
      <c r="V28" s="31"/>
      <c r="W28" s="205" t="s">
        <v>35</v>
      </c>
      <c r="X28" s="205"/>
      <c r="Y28" s="205"/>
      <c r="Z28" s="205"/>
      <c r="AA28" s="205"/>
      <c r="AB28" s="205"/>
      <c r="AC28" s="205"/>
      <c r="AD28" s="205"/>
      <c r="AE28" s="205"/>
      <c r="AF28" s="31"/>
      <c r="AG28" s="31"/>
      <c r="AH28" s="31"/>
      <c r="AI28" s="31"/>
      <c r="AJ28" s="31"/>
      <c r="AK28" s="205" t="s">
        <v>36</v>
      </c>
      <c r="AL28" s="205"/>
      <c r="AM28" s="205"/>
      <c r="AN28" s="205"/>
      <c r="AO28" s="205"/>
      <c r="AP28" s="31"/>
      <c r="AQ28" s="31"/>
      <c r="AR28" s="32"/>
      <c r="BE28" s="196"/>
    </row>
    <row r="29" spans="1:71" s="3" customFormat="1" ht="14.4" customHeight="1">
      <c r="B29" s="36"/>
      <c r="D29" s="26" t="s">
        <v>37</v>
      </c>
      <c r="F29" s="26" t="s">
        <v>38</v>
      </c>
      <c r="L29" s="190">
        <v>0.21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6"/>
      <c r="BE29" s="197"/>
    </row>
    <row r="30" spans="1:71" s="3" customFormat="1" ht="14.4" customHeight="1">
      <c r="B30" s="36"/>
      <c r="F30" s="26" t="s">
        <v>39</v>
      </c>
      <c r="L30" s="190">
        <v>0.12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6"/>
      <c r="BE30" s="197"/>
    </row>
    <row r="31" spans="1:71" s="3" customFormat="1" ht="14.4" hidden="1" customHeight="1">
      <c r="B31" s="36"/>
      <c r="F31" s="26" t="s">
        <v>40</v>
      </c>
      <c r="L31" s="190">
        <v>0.21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6"/>
      <c r="BE31" s="197"/>
    </row>
    <row r="32" spans="1:71" s="3" customFormat="1" ht="14.4" hidden="1" customHeight="1">
      <c r="B32" s="36"/>
      <c r="F32" s="26" t="s">
        <v>41</v>
      </c>
      <c r="L32" s="190">
        <v>0.12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6"/>
      <c r="BE32" s="197"/>
    </row>
    <row r="33" spans="1:57" s="3" customFormat="1" ht="14.4" hidden="1" customHeight="1">
      <c r="B33" s="36"/>
      <c r="F33" s="26" t="s">
        <v>42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6"/>
      <c r="BE33" s="197"/>
    </row>
    <row r="34" spans="1:57" s="2" customFormat="1" ht="6.9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6"/>
    </row>
    <row r="35" spans="1:57" s="2" customFormat="1" ht="25.95" customHeight="1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94" t="s">
        <v>45</v>
      </c>
      <c r="Y35" s="192"/>
      <c r="Z35" s="192"/>
      <c r="AA35" s="192"/>
      <c r="AB35" s="192"/>
      <c r="AC35" s="39"/>
      <c r="AD35" s="39"/>
      <c r="AE35" s="39"/>
      <c r="AF35" s="39"/>
      <c r="AG35" s="39"/>
      <c r="AH35" s="39"/>
      <c r="AI35" s="39"/>
      <c r="AJ35" s="39"/>
      <c r="AK35" s="191">
        <f>SUM(AK26:AK33)</f>
        <v>0</v>
      </c>
      <c r="AL35" s="192"/>
      <c r="AM35" s="192"/>
      <c r="AN35" s="192"/>
      <c r="AO35" s="193"/>
      <c r="AP35" s="37"/>
      <c r="AQ35" s="37"/>
      <c r="AR35" s="32"/>
      <c r="BE35" s="31"/>
    </row>
    <row r="36" spans="1:57" s="2" customFormat="1" ht="6.9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" customHeight="1">
      <c r="B38" s="19"/>
      <c r="AR38" s="19"/>
    </row>
    <row r="39" spans="1:57" s="1" customFormat="1" ht="14.4" customHeight="1">
      <c r="B39" s="19"/>
      <c r="AR39" s="19"/>
    </row>
    <row r="40" spans="1:57" s="1" customFormat="1" ht="14.4" customHeight="1">
      <c r="B40" s="19"/>
      <c r="AR40" s="19"/>
    </row>
    <row r="41" spans="1:57" s="1" customFormat="1" ht="14.4" customHeight="1">
      <c r="B41" s="19"/>
      <c r="AR41" s="19"/>
    </row>
    <row r="42" spans="1:57" s="1" customFormat="1" ht="14.4" customHeight="1">
      <c r="B42" s="19"/>
      <c r="AR42" s="19"/>
    </row>
    <row r="43" spans="1:57" s="1" customFormat="1" ht="14.4" customHeight="1">
      <c r="B43" s="19"/>
      <c r="AR43" s="19"/>
    </row>
    <row r="44" spans="1:57" s="1" customFormat="1" ht="14.4" customHeight="1">
      <c r="B44" s="19"/>
      <c r="AR44" s="19"/>
    </row>
    <row r="45" spans="1:57" s="1" customFormat="1" ht="14.4" customHeight="1">
      <c r="B45" s="19"/>
      <c r="AR45" s="19"/>
    </row>
    <row r="46" spans="1:57" s="1" customFormat="1" ht="14.4" customHeight="1">
      <c r="B46" s="19"/>
      <c r="AR46" s="19"/>
    </row>
    <row r="47" spans="1:57" s="1" customFormat="1" ht="14.4" customHeight="1">
      <c r="B47" s="19"/>
      <c r="AR47" s="19"/>
    </row>
    <row r="48" spans="1:57" s="1" customFormat="1" ht="14.4" customHeight="1">
      <c r="B48" s="19"/>
      <c r="AR48" s="19"/>
    </row>
    <row r="49" spans="1:57" s="2" customFormat="1" ht="14.4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3.2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3.2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3.2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" customHeight="1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KON_SKO_SLAV</v>
      </c>
      <c r="AR84" s="50"/>
    </row>
    <row r="85" spans="1:91" s="5" customFormat="1" ht="36.9" customHeight="1">
      <c r="B85" s="51"/>
      <c r="C85" s="52" t="s">
        <v>16</v>
      </c>
      <c r="L85" s="209" t="str">
        <f>K6</f>
        <v>Základní škola Horní Slavkov Školní 786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51"/>
    </row>
    <row r="86" spans="1:91" s="2" customFormat="1" ht="6.9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Horní Slavkov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211" t="str">
        <f>IF(AN8= "","",AN8)</f>
        <v>24. 4. 2025</v>
      </c>
      <c r="AN87" s="211"/>
      <c r="AO87" s="31"/>
      <c r="AP87" s="31"/>
      <c r="AQ87" s="31"/>
      <c r="AR87" s="32"/>
      <c r="BE87" s="31"/>
    </row>
    <row r="88" spans="1:91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15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12" t="str">
        <f>IF(E17="","",E17)</f>
        <v xml:space="preserve"> </v>
      </c>
      <c r="AN89" s="213"/>
      <c r="AO89" s="213"/>
      <c r="AP89" s="213"/>
      <c r="AQ89" s="31"/>
      <c r="AR89" s="32"/>
      <c r="AS89" s="216" t="s">
        <v>53</v>
      </c>
      <c r="AT89" s="217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15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12" t="str">
        <f>IF(E20="","",E20)</f>
        <v xml:space="preserve"> </v>
      </c>
      <c r="AN90" s="213"/>
      <c r="AO90" s="213"/>
      <c r="AP90" s="213"/>
      <c r="AQ90" s="31"/>
      <c r="AR90" s="32"/>
      <c r="AS90" s="218"/>
      <c r="AT90" s="219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8"/>
      <c r="AT91" s="219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0" t="s">
        <v>54</v>
      </c>
      <c r="D92" s="221"/>
      <c r="E92" s="221"/>
      <c r="F92" s="221"/>
      <c r="G92" s="221"/>
      <c r="H92" s="59"/>
      <c r="I92" s="223" t="s">
        <v>55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2" t="s">
        <v>56</v>
      </c>
      <c r="AH92" s="221"/>
      <c r="AI92" s="221"/>
      <c r="AJ92" s="221"/>
      <c r="AK92" s="221"/>
      <c r="AL92" s="221"/>
      <c r="AM92" s="221"/>
      <c r="AN92" s="223" t="s">
        <v>57</v>
      </c>
      <c r="AO92" s="221"/>
      <c r="AP92" s="224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" customHeight="1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14">
        <f>ROUND(SUM(AG95:AG98),2)</f>
        <v>0</v>
      </c>
      <c r="AH94" s="214"/>
      <c r="AI94" s="214"/>
      <c r="AJ94" s="214"/>
      <c r="AK94" s="214"/>
      <c r="AL94" s="214"/>
      <c r="AM94" s="214"/>
      <c r="AN94" s="215">
        <f t="shared" ref="AN94:AN98" si="0">SUM(AG94,AT94)</f>
        <v>0</v>
      </c>
      <c r="AO94" s="215"/>
      <c r="AP94" s="215"/>
      <c r="AQ94" s="71" t="s">
        <v>1</v>
      </c>
      <c r="AR94" s="67"/>
      <c r="AS94" s="72">
        <f>ROUND(SUM(AS95:AS98),2)</f>
        <v>0</v>
      </c>
      <c r="AT94" s="73">
        <f t="shared" ref="AT94:AT98" si="1">ROUND(SUM(AV94:AW94),2)</f>
        <v>0</v>
      </c>
      <c r="AU94" s="74">
        <f>ROUND(SUM(AU95:AU98),5)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ROUND(SUM(AZ95:AZ98),2)</f>
        <v>0</v>
      </c>
      <c r="BA94" s="73">
        <f>ROUND(SUM(BA95:BA98),2)</f>
        <v>0</v>
      </c>
      <c r="BB94" s="73">
        <f>ROUND(SUM(BB95:BB98),2)</f>
        <v>0</v>
      </c>
      <c r="BC94" s="73">
        <f>ROUND(SUM(BC95:BC98),2)</f>
        <v>0</v>
      </c>
      <c r="BD94" s="75">
        <f>ROUND(SUM(BD95:BD98),2)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6.5" customHeight="1">
      <c r="A95" s="78" t="s">
        <v>77</v>
      </c>
      <c r="B95" s="79"/>
      <c r="C95" s="80"/>
      <c r="D95" s="208" t="s">
        <v>78</v>
      </c>
      <c r="E95" s="208"/>
      <c r="F95" s="208"/>
      <c r="G95" s="208"/>
      <c r="H95" s="208"/>
      <c r="I95" s="81"/>
      <c r="J95" s="208" t="s">
        <v>79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'01 - Rozvody LAN'!J30</f>
        <v>0</v>
      </c>
      <c r="AH95" s="207"/>
      <c r="AI95" s="207"/>
      <c r="AJ95" s="207"/>
      <c r="AK95" s="207"/>
      <c r="AL95" s="207"/>
      <c r="AM95" s="207"/>
      <c r="AN95" s="206">
        <f t="shared" si="0"/>
        <v>0</v>
      </c>
      <c r="AO95" s="207"/>
      <c r="AP95" s="207"/>
      <c r="AQ95" s="82" t="s">
        <v>80</v>
      </c>
      <c r="AR95" s="79"/>
      <c r="AS95" s="83">
        <v>0</v>
      </c>
      <c r="AT95" s="84">
        <f t="shared" si="1"/>
        <v>0</v>
      </c>
      <c r="AU95" s="85">
        <f>'01 - Rozvody LAN'!P122</f>
        <v>0</v>
      </c>
      <c r="AV95" s="84">
        <f>'01 - Rozvody LAN'!J33</f>
        <v>0</v>
      </c>
      <c r="AW95" s="84">
        <f>'01 - Rozvody LAN'!J34</f>
        <v>0</v>
      </c>
      <c r="AX95" s="84">
        <f>'01 - Rozvody LAN'!J35</f>
        <v>0</v>
      </c>
      <c r="AY95" s="84">
        <f>'01 - Rozvody LAN'!J36</f>
        <v>0</v>
      </c>
      <c r="AZ95" s="84">
        <f>'01 - Rozvody LAN'!F33</f>
        <v>0</v>
      </c>
      <c r="BA95" s="84">
        <f>'01 - Rozvody LAN'!F34</f>
        <v>0</v>
      </c>
      <c r="BB95" s="84">
        <f>'01 - Rozvody LAN'!F35</f>
        <v>0</v>
      </c>
      <c r="BC95" s="84">
        <f>'01 - Rozvody LAN'!F36</f>
        <v>0</v>
      </c>
      <c r="BD95" s="86">
        <f>'01 - Rozvody LAN'!F37</f>
        <v>0</v>
      </c>
      <c r="BT95" s="87" t="s">
        <v>81</v>
      </c>
      <c r="BV95" s="87" t="s">
        <v>75</v>
      </c>
      <c r="BW95" s="87" t="s">
        <v>82</v>
      </c>
      <c r="BX95" s="87" t="s">
        <v>4</v>
      </c>
      <c r="CL95" s="87" t="s">
        <v>1</v>
      </c>
      <c r="CM95" s="87" t="s">
        <v>83</v>
      </c>
    </row>
    <row r="96" spans="1:91" s="7" customFormat="1" ht="16.5" customHeight="1">
      <c r="A96" s="78" t="s">
        <v>77</v>
      </c>
      <c r="B96" s="79"/>
      <c r="C96" s="80"/>
      <c r="D96" s="208" t="s">
        <v>84</v>
      </c>
      <c r="E96" s="208"/>
      <c r="F96" s="208"/>
      <c r="G96" s="208"/>
      <c r="H96" s="208"/>
      <c r="I96" s="81"/>
      <c r="J96" s="208" t="s">
        <v>85</v>
      </c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6">
        <f>'02 - Zabezpečení LAN a WIFI'!J30</f>
        <v>0</v>
      </c>
      <c r="AH96" s="207"/>
      <c r="AI96" s="207"/>
      <c r="AJ96" s="207"/>
      <c r="AK96" s="207"/>
      <c r="AL96" s="207"/>
      <c r="AM96" s="207"/>
      <c r="AN96" s="206">
        <f t="shared" si="0"/>
        <v>0</v>
      </c>
      <c r="AO96" s="207"/>
      <c r="AP96" s="207"/>
      <c r="AQ96" s="82" t="s">
        <v>80</v>
      </c>
      <c r="AR96" s="79"/>
      <c r="AS96" s="83">
        <v>0</v>
      </c>
      <c r="AT96" s="84">
        <f t="shared" si="1"/>
        <v>0</v>
      </c>
      <c r="AU96" s="85">
        <f>'02 - Zabezpečení LAN a WIFI'!P116</f>
        <v>0</v>
      </c>
      <c r="AV96" s="84">
        <f>'02 - Zabezpečení LAN a WIFI'!J33</f>
        <v>0</v>
      </c>
      <c r="AW96" s="84">
        <f>'02 - Zabezpečení LAN a WIFI'!J34</f>
        <v>0</v>
      </c>
      <c r="AX96" s="84">
        <f>'02 - Zabezpečení LAN a WIFI'!J35</f>
        <v>0</v>
      </c>
      <c r="AY96" s="84">
        <f>'02 - Zabezpečení LAN a WIFI'!J36</f>
        <v>0</v>
      </c>
      <c r="AZ96" s="84">
        <f>'02 - Zabezpečení LAN a WIFI'!F33</f>
        <v>0</v>
      </c>
      <c r="BA96" s="84">
        <f>'02 - Zabezpečení LAN a WIFI'!F34</f>
        <v>0</v>
      </c>
      <c r="BB96" s="84">
        <f>'02 - Zabezpečení LAN a WIFI'!F35</f>
        <v>0</v>
      </c>
      <c r="BC96" s="84">
        <f>'02 - Zabezpečení LAN a WIFI'!F36</f>
        <v>0</v>
      </c>
      <c r="BD96" s="86">
        <f>'02 - Zabezpečení LAN a WIFI'!F37</f>
        <v>0</v>
      </c>
      <c r="BT96" s="87" t="s">
        <v>81</v>
      </c>
      <c r="BV96" s="87" t="s">
        <v>75</v>
      </c>
      <c r="BW96" s="87" t="s">
        <v>86</v>
      </c>
      <c r="BX96" s="87" t="s">
        <v>4</v>
      </c>
      <c r="CL96" s="87" t="s">
        <v>1</v>
      </c>
      <c r="CM96" s="87" t="s">
        <v>83</v>
      </c>
    </row>
    <row r="97" spans="1:91" s="7" customFormat="1" ht="16.5" customHeight="1">
      <c r="A97" s="78" t="s">
        <v>77</v>
      </c>
      <c r="B97" s="79"/>
      <c r="C97" s="80"/>
      <c r="D97" s="208" t="s">
        <v>87</v>
      </c>
      <c r="E97" s="208"/>
      <c r="F97" s="208"/>
      <c r="G97" s="208"/>
      <c r="H97" s="208"/>
      <c r="I97" s="81"/>
      <c r="J97" s="208" t="s">
        <v>88</v>
      </c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6">
        <f>'03 - Centrální logování a...'!J30</f>
        <v>0</v>
      </c>
      <c r="AH97" s="207"/>
      <c r="AI97" s="207"/>
      <c r="AJ97" s="207"/>
      <c r="AK97" s="207"/>
      <c r="AL97" s="207"/>
      <c r="AM97" s="207"/>
      <c r="AN97" s="206">
        <f t="shared" si="0"/>
        <v>0</v>
      </c>
      <c r="AO97" s="207"/>
      <c r="AP97" s="207"/>
      <c r="AQ97" s="82" t="s">
        <v>80</v>
      </c>
      <c r="AR97" s="79"/>
      <c r="AS97" s="83">
        <v>0</v>
      </c>
      <c r="AT97" s="84">
        <f t="shared" si="1"/>
        <v>0</v>
      </c>
      <c r="AU97" s="85">
        <f>'03 - Centrální logování a...'!P116</f>
        <v>0</v>
      </c>
      <c r="AV97" s="84">
        <f>'03 - Centrální logování a...'!J33</f>
        <v>0</v>
      </c>
      <c r="AW97" s="84">
        <f>'03 - Centrální logování a...'!J34</f>
        <v>0</v>
      </c>
      <c r="AX97" s="84">
        <f>'03 - Centrální logování a...'!J35</f>
        <v>0</v>
      </c>
      <c r="AY97" s="84">
        <f>'03 - Centrální logování a...'!J36</f>
        <v>0</v>
      </c>
      <c r="AZ97" s="84">
        <f>'03 - Centrální logování a...'!F33</f>
        <v>0</v>
      </c>
      <c r="BA97" s="84">
        <f>'03 - Centrální logování a...'!F34</f>
        <v>0</v>
      </c>
      <c r="BB97" s="84">
        <f>'03 - Centrální logování a...'!F35</f>
        <v>0</v>
      </c>
      <c r="BC97" s="84">
        <f>'03 - Centrální logování a...'!F36</f>
        <v>0</v>
      </c>
      <c r="BD97" s="86">
        <f>'03 - Centrální logování a...'!F37</f>
        <v>0</v>
      </c>
      <c r="BT97" s="87" t="s">
        <v>81</v>
      </c>
      <c r="BV97" s="87" t="s">
        <v>75</v>
      </c>
      <c r="BW97" s="87" t="s">
        <v>89</v>
      </c>
      <c r="BX97" s="87" t="s">
        <v>4</v>
      </c>
      <c r="CL97" s="87" t="s">
        <v>1</v>
      </c>
      <c r="CM97" s="87" t="s">
        <v>83</v>
      </c>
    </row>
    <row r="98" spans="1:91" s="7" customFormat="1" ht="16.5" customHeight="1">
      <c r="A98" s="78" t="s">
        <v>77</v>
      </c>
      <c r="B98" s="79"/>
      <c r="C98" s="80"/>
      <c r="D98" s="208" t="s">
        <v>90</v>
      </c>
      <c r="E98" s="208"/>
      <c r="F98" s="208"/>
      <c r="G98" s="208"/>
      <c r="H98" s="208"/>
      <c r="I98" s="81"/>
      <c r="J98" s="208" t="s">
        <v>91</v>
      </c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/>
      <c r="AF98" s="208"/>
      <c r="AG98" s="206">
        <f>'04 - Server, diskové pole...'!J30</f>
        <v>0</v>
      </c>
      <c r="AH98" s="207"/>
      <c r="AI98" s="207"/>
      <c r="AJ98" s="207"/>
      <c r="AK98" s="207"/>
      <c r="AL98" s="207"/>
      <c r="AM98" s="207"/>
      <c r="AN98" s="206">
        <f t="shared" si="0"/>
        <v>0</v>
      </c>
      <c r="AO98" s="207"/>
      <c r="AP98" s="207"/>
      <c r="AQ98" s="82" t="s">
        <v>80</v>
      </c>
      <c r="AR98" s="79"/>
      <c r="AS98" s="83">
        <v>0</v>
      </c>
      <c r="AT98" s="84">
        <f t="shared" si="1"/>
        <v>0</v>
      </c>
      <c r="AU98" s="85">
        <f>'04 - Server, diskové pole...'!P116</f>
        <v>0</v>
      </c>
      <c r="AV98" s="84">
        <f>'04 - Server, diskové pole...'!J33</f>
        <v>0</v>
      </c>
      <c r="AW98" s="84">
        <f>'04 - Server, diskové pole...'!J34</f>
        <v>0</v>
      </c>
      <c r="AX98" s="84">
        <f>'04 - Server, diskové pole...'!J35</f>
        <v>0</v>
      </c>
      <c r="AY98" s="84">
        <f>'04 - Server, diskové pole...'!J36</f>
        <v>0</v>
      </c>
      <c r="AZ98" s="84">
        <f>'04 - Server, diskové pole...'!F33</f>
        <v>0</v>
      </c>
      <c r="BA98" s="84">
        <f>'04 - Server, diskové pole...'!F34</f>
        <v>0</v>
      </c>
      <c r="BB98" s="84">
        <f>'04 - Server, diskové pole...'!F35</f>
        <v>0</v>
      </c>
      <c r="BC98" s="84">
        <f>'04 - Server, diskové pole...'!F36</f>
        <v>0</v>
      </c>
      <c r="BD98" s="86">
        <f>'04 - Server, diskové pole...'!F37</f>
        <v>0</v>
      </c>
      <c r="BT98" s="87" t="s">
        <v>81</v>
      </c>
      <c r="BV98" s="87" t="s">
        <v>75</v>
      </c>
      <c r="BW98" s="87" t="s">
        <v>92</v>
      </c>
      <c r="BX98" s="87" t="s">
        <v>4</v>
      </c>
      <c r="CL98" s="87" t="s">
        <v>1</v>
      </c>
      <c r="CM98" s="87" t="s">
        <v>83</v>
      </c>
    </row>
    <row r="99" spans="1:91" s="2" customFormat="1" ht="30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91" s="2" customFormat="1" ht="6.9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8:H98"/>
    <mergeCell ref="J98:AF98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Rozvody LAN'!C2" display="/" xr:uid="{00000000-0004-0000-0000-000000000000}"/>
    <hyperlink ref="A96" location="'02 - Zabezpečení LAN a WIFI'!C2" display="/" xr:uid="{00000000-0004-0000-0000-000001000000}"/>
    <hyperlink ref="A97" location="'03 - Centrální logování a...'!C2" display="/" xr:uid="{00000000-0004-0000-0000-000002000000}"/>
    <hyperlink ref="A98" location="'04 - Server, diskové pole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1"/>
  <sheetViews>
    <sheetView showGridLines="0" topLeftCell="A105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82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" customHeight="1">
      <c r="B4" s="19"/>
      <c r="D4" s="20" t="s">
        <v>93</v>
      </c>
      <c r="L4" s="19"/>
      <c r="M4" s="88" t="s">
        <v>10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26" t="str">
        <f>'Rekapitulace stavby'!K6</f>
        <v>Základní škola Horní Slavkov Školní 786</v>
      </c>
      <c r="F7" s="227"/>
      <c r="G7" s="227"/>
      <c r="H7" s="227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9" t="s">
        <v>95</v>
      </c>
      <c r="F9" s="225"/>
      <c r="G9" s="225"/>
      <c r="H9" s="22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25</v>
      </c>
      <c r="G12" s="31"/>
      <c r="H12" s="31"/>
      <c r="I12" s="26" t="s">
        <v>21</v>
      </c>
      <c r="J12" s="54" t="str">
        <f>'Rekapitulace stavby'!AN8</f>
        <v>24. 4. 2025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5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8" t="str">
        <f>'Rekapitulace stavby'!E14</f>
        <v>Vyplň údaj</v>
      </c>
      <c r="F18" s="198"/>
      <c r="G18" s="198"/>
      <c r="H18" s="198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89"/>
      <c r="B27" s="90"/>
      <c r="C27" s="89"/>
      <c r="D27" s="89"/>
      <c r="E27" s="202" t="s">
        <v>1</v>
      </c>
      <c r="F27" s="202"/>
      <c r="G27" s="202"/>
      <c r="H27" s="20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2" t="s">
        <v>33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93" t="s">
        <v>37</v>
      </c>
      <c r="E33" s="26" t="s">
        <v>38</v>
      </c>
      <c r="F33" s="94">
        <f>ROUND((SUM(BE122:BE200)),  2)</f>
        <v>0</v>
      </c>
      <c r="G33" s="31"/>
      <c r="H33" s="31"/>
      <c r="I33" s="95">
        <v>0.21</v>
      </c>
      <c r="J33" s="94">
        <f>ROUND(((SUM(BE122:BE200))*I33),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26" t="s">
        <v>39</v>
      </c>
      <c r="F34" s="94">
        <f>ROUND((SUM(BF122:BF200)),  2)</f>
        <v>0</v>
      </c>
      <c r="G34" s="31"/>
      <c r="H34" s="31"/>
      <c r="I34" s="95">
        <v>0.12</v>
      </c>
      <c r="J34" s="94">
        <f>ROUND(((SUM(BF122:BF200))*I34),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40</v>
      </c>
      <c r="F35" s="94">
        <f>ROUND((SUM(BG122:BG200)),  2)</f>
        <v>0</v>
      </c>
      <c r="G35" s="31"/>
      <c r="H35" s="31"/>
      <c r="I35" s="95">
        <v>0.21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41</v>
      </c>
      <c r="F36" s="94">
        <f>ROUND((SUM(BH122:BH200)),  2)</f>
        <v>0</v>
      </c>
      <c r="G36" s="31"/>
      <c r="H36" s="31"/>
      <c r="I36" s="95">
        <v>0.12</v>
      </c>
      <c r="J36" s="9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42</v>
      </c>
      <c r="F37" s="94">
        <f>ROUND((SUM(BI122:BI200)),  2)</f>
        <v>0</v>
      </c>
      <c r="G37" s="31"/>
      <c r="H37" s="31"/>
      <c r="I37" s="95">
        <v>0</v>
      </c>
      <c r="J37" s="9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6"/>
      <c r="D39" s="97" t="s">
        <v>43</v>
      </c>
      <c r="E39" s="59"/>
      <c r="F39" s="59"/>
      <c r="G39" s="98" t="s">
        <v>44</v>
      </c>
      <c r="H39" s="99" t="s">
        <v>45</v>
      </c>
      <c r="I39" s="59"/>
      <c r="J39" s="100">
        <f>SUM(J30:J37)</f>
        <v>0</v>
      </c>
      <c r="K39" s="10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1"/>
      <c r="B61" s="32"/>
      <c r="C61" s="31"/>
      <c r="D61" s="44" t="s">
        <v>48</v>
      </c>
      <c r="E61" s="34"/>
      <c r="F61" s="102" t="s">
        <v>49</v>
      </c>
      <c r="G61" s="44" t="s">
        <v>48</v>
      </c>
      <c r="H61" s="34"/>
      <c r="I61" s="34"/>
      <c r="J61" s="103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1"/>
      <c r="B76" s="32"/>
      <c r="C76" s="31"/>
      <c r="D76" s="44" t="s">
        <v>48</v>
      </c>
      <c r="E76" s="34"/>
      <c r="F76" s="102" t="s">
        <v>49</v>
      </c>
      <c r="G76" s="44" t="s">
        <v>48</v>
      </c>
      <c r="H76" s="34"/>
      <c r="I76" s="34"/>
      <c r="J76" s="103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26" t="str">
        <f>E7</f>
        <v>Základní škola Horní Slavkov Školní 786</v>
      </c>
      <c r="F85" s="227"/>
      <c r="G85" s="227"/>
      <c r="H85" s="22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9" t="str">
        <f>E9</f>
        <v>01 - Rozvody LAN</v>
      </c>
      <c r="F87" s="225"/>
      <c r="G87" s="225"/>
      <c r="H87" s="22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24. 4. 2025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5" customHeight="1">
      <c r="A96" s="31"/>
      <c r="B96" s="32"/>
      <c r="C96" s="106" t="s">
        <v>99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100</v>
      </c>
    </row>
    <row r="97" spans="1:31" s="9" customFormat="1" ht="24.9" customHeight="1">
      <c r="B97" s="107"/>
      <c r="D97" s="108" t="s">
        <v>101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95" customHeight="1">
      <c r="B98" s="111"/>
      <c r="D98" s="112" t="s">
        <v>102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9" customFormat="1" ht="24.9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1:31" s="10" customFormat="1" ht="19.95" customHeight="1">
      <c r="B100" s="111"/>
      <c r="D100" s="112" t="s">
        <v>104</v>
      </c>
      <c r="E100" s="113"/>
      <c r="F100" s="113"/>
      <c r="G100" s="113"/>
      <c r="H100" s="113"/>
      <c r="I100" s="113"/>
      <c r="J100" s="114">
        <f>J127</f>
        <v>0</v>
      </c>
      <c r="L100" s="111"/>
    </row>
    <row r="101" spans="1:31" s="10" customFormat="1" ht="19.95" customHeight="1">
      <c r="B101" s="111"/>
      <c r="D101" s="112" t="s">
        <v>105</v>
      </c>
      <c r="E101" s="113"/>
      <c r="F101" s="113"/>
      <c r="G101" s="113"/>
      <c r="H101" s="113"/>
      <c r="I101" s="113"/>
      <c r="J101" s="114">
        <f>J140</f>
        <v>0</v>
      </c>
      <c r="L101" s="111"/>
    </row>
    <row r="102" spans="1:31" s="10" customFormat="1" ht="19.95" customHeight="1">
      <c r="B102" s="111"/>
      <c r="D102" s="112" t="s">
        <v>106</v>
      </c>
      <c r="E102" s="113"/>
      <c r="F102" s="113"/>
      <c r="G102" s="113"/>
      <c r="H102" s="113"/>
      <c r="I102" s="113"/>
      <c r="J102" s="114">
        <f>J194</f>
        <v>0</v>
      </c>
      <c r="L102" s="111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" customHeight="1">
      <c r="A109" s="31"/>
      <c r="B109" s="32"/>
      <c r="C109" s="20" t="s">
        <v>107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26" t="str">
        <f>E7</f>
        <v>Základní škola Horní Slavkov Školní 786</v>
      </c>
      <c r="F112" s="227"/>
      <c r="G112" s="227"/>
      <c r="H112" s="227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94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09" t="str">
        <f>E9</f>
        <v>01 - Rozvody LAN</v>
      </c>
      <c r="F114" s="225"/>
      <c r="G114" s="225"/>
      <c r="H114" s="225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19</v>
      </c>
      <c r="D116" s="31"/>
      <c r="E116" s="31"/>
      <c r="F116" s="24" t="str">
        <f>F12</f>
        <v xml:space="preserve"> </v>
      </c>
      <c r="G116" s="31"/>
      <c r="H116" s="31"/>
      <c r="I116" s="26" t="s">
        <v>21</v>
      </c>
      <c r="J116" s="54" t="str">
        <f>IF(J12="","",J12)</f>
        <v>24. 4. 2025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15" customHeight="1">
      <c r="A118" s="31"/>
      <c r="B118" s="32"/>
      <c r="C118" s="26" t="s">
        <v>23</v>
      </c>
      <c r="D118" s="31"/>
      <c r="E118" s="31"/>
      <c r="F118" s="24" t="str">
        <f>E15</f>
        <v xml:space="preserve"> </v>
      </c>
      <c r="G118" s="31"/>
      <c r="H118" s="31"/>
      <c r="I118" s="26" t="s">
        <v>29</v>
      </c>
      <c r="J118" s="29" t="str">
        <f>E21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15" customHeight="1">
      <c r="A119" s="31"/>
      <c r="B119" s="32"/>
      <c r="C119" s="26" t="s">
        <v>27</v>
      </c>
      <c r="D119" s="31"/>
      <c r="E119" s="31"/>
      <c r="F119" s="24" t="str">
        <f>IF(E18="","",E18)</f>
        <v>Vyplň údaj</v>
      </c>
      <c r="G119" s="31"/>
      <c r="H119" s="31"/>
      <c r="I119" s="26" t="s">
        <v>31</v>
      </c>
      <c r="J119" s="29" t="str">
        <f>E24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5"/>
      <c r="B121" s="116"/>
      <c r="C121" s="117" t="s">
        <v>108</v>
      </c>
      <c r="D121" s="118" t="s">
        <v>58</v>
      </c>
      <c r="E121" s="118" t="s">
        <v>54</v>
      </c>
      <c r="F121" s="118" t="s">
        <v>55</v>
      </c>
      <c r="G121" s="118" t="s">
        <v>109</v>
      </c>
      <c r="H121" s="118" t="s">
        <v>110</v>
      </c>
      <c r="I121" s="118" t="s">
        <v>111</v>
      </c>
      <c r="J121" s="118" t="s">
        <v>98</v>
      </c>
      <c r="K121" s="119" t="s">
        <v>112</v>
      </c>
      <c r="L121" s="120"/>
      <c r="M121" s="61" t="s">
        <v>1</v>
      </c>
      <c r="N121" s="62" t="s">
        <v>37</v>
      </c>
      <c r="O121" s="62" t="s">
        <v>113</v>
      </c>
      <c r="P121" s="62" t="s">
        <v>114</v>
      </c>
      <c r="Q121" s="62" t="s">
        <v>115</v>
      </c>
      <c r="R121" s="62" t="s">
        <v>116</v>
      </c>
      <c r="S121" s="62" t="s">
        <v>117</v>
      </c>
      <c r="T121" s="63" t="s">
        <v>118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5" customHeight="1">
      <c r="A122" s="31"/>
      <c r="B122" s="32"/>
      <c r="C122" s="68" t="s">
        <v>119</v>
      </c>
      <c r="D122" s="31"/>
      <c r="E122" s="31"/>
      <c r="F122" s="31"/>
      <c r="G122" s="31"/>
      <c r="H122" s="31"/>
      <c r="I122" s="31"/>
      <c r="J122" s="121">
        <f>BK122</f>
        <v>0</v>
      </c>
      <c r="K122" s="31"/>
      <c r="L122" s="32"/>
      <c r="M122" s="64"/>
      <c r="N122" s="55"/>
      <c r="O122" s="65"/>
      <c r="P122" s="122">
        <f>P123+P126</f>
        <v>0</v>
      </c>
      <c r="Q122" s="65"/>
      <c r="R122" s="122">
        <f>R123+R126</f>
        <v>1.9291373000000007</v>
      </c>
      <c r="S122" s="65"/>
      <c r="T122" s="123">
        <f>T123+T126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72</v>
      </c>
      <c r="AU122" s="16" t="s">
        <v>100</v>
      </c>
      <c r="BK122" s="124">
        <f>BK123+BK126</f>
        <v>0</v>
      </c>
    </row>
    <row r="123" spans="1:65" s="12" customFormat="1" ht="25.95" customHeight="1">
      <c r="B123" s="125"/>
      <c r="D123" s="126" t="s">
        <v>72</v>
      </c>
      <c r="E123" s="127" t="s">
        <v>120</v>
      </c>
      <c r="F123" s="127" t="s">
        <v>121</v>
      </c>
      <c r="I123" s="128"/>
      <c r="J123" s="129">
        <f>BK123</f>
        <v>0</v>
      </c>
      <c r="L123" s="125"/>
      <c r="M123" s="130"/>
      <c r="N123" s="131"/>
      <c r="O123" s="131"/>
      <c r="P123" s="132">
        <f>P124</f>
        <v>0</v>
      </c>
      <c r="Q123" s="131"/>
      <c r="R123" s="132">
        <f>R124</f>
        <v>0</v>
      </c>
      <c r="S123" s="131"/>
      <c r="T123" s="133">
        <f>T124</f>
        <v>0</v>
      </c>
      <c r="AR123" s="126" t="s">
        <v>81</v>
      </c>
      <c r="AT123" s="134" t="s">
        <v>72</v>
      </c>
      <c r="AU123" s="134" t="s">
        <v>73</v>
      </c>
      <c r="AY123" s="126" t="s">
        <v>122</v>
      </c>
      <c r="BK123" s="135">
        <f>BK124</f>
        <v>0</v>
      </c>
    </row>
    <row r="124" spans="1:65" s="12" customFormat="1" ht="22.95" customHeight="1">
      <c r="B124" s="125"/>
      <c r="D124" s="126" t="s">
        <v>72</v>
      </c>
      <c r="E124" s="136" t="s">
        <v>123</v>
      </c>
      <c r="F124" s="136" t="s">
        <v>124</v>
      </c>
      <c r="I124" s="128"/>
      <c r="J124" s="137">
        <f>BK124</f>
        <v>0</v>
      </c>
      <c r="L124" s="125"/>
      <c r="M124" s="130"/>
      <c r="N124" s="131"/>
      <c r="O124" s="131"/>
      <c r="P124" s="132">
        <f>P125</f>
        <v>0</v>
      </c>
      <c r="Q124" s="131"/>
      <c r="R124" s="132">
        <f>R125</f>
        <v>0</v>
      </c>
      <c r="S124" s="131"/>
      <c r="T124" s="133">
        <f>T125</f>
        <v>0</v>
      </c>
      <c r="AR124" s="126" t="s">
        <v>81</v>
      </c>
      <c r="AT124" s="134" t="s">
        <v>72</v>
      </c>
      <c r="AU124" s="134" t="s">
        <v>81</v>
      </c>
      <c r="AY124" s="126" t="s">
        <v>122</v>
      </c>
      <c r="BK124" s="135">
        <f>BK125</f>
        <v>0</v>
      </c>
    </row>
    <row r="125" spans="1:65" s="2" customFormat="1" ht="24.15" customHeight="1">
      <c r="A125" s="31"/>
      <c r="B125" s="138"/>
      <c r="C125" s="139" t="s">
        <v>81</v>
      </c>
      <c r="D125" s="139" t="s">
        <v>125</v>
      </c>
      <c r="E125" s="140" t="s">
        <v>126</v>
      </c>
      <c r="F125" s="141" t="s">
        <v>127</v>
      </c>
      <c r="G125" s="142" t="s">
        <v>128</v>
      </c>
      <c r="H125" s="143">
        <v>121</v>
      </c>
      <c r="I125" s="144"/>
      <c r="J125" s="145">
        <f>ROUND(I125*H125,2)</f>
        <v>0</v>
      </c>
      <c r="K125" s="141" t="s">
        <v>1</v>
      </c>
      <c r="L125" s="32"/>
      <c r="M125" s="146" t="s">
        <v>1</v>
      </c>
      <c r="N125" s="147" t="s">
        <v>38</v>
      </c>
      <c r="O125" s="57"/>
      <c r="P125" s="148">
        <f>O125*H125</f>
        <v>0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0" t="s">
        <v>129</v>
      </c>
      <c r="AT125" s="150" t="s">
        <v>125</v>
      </c>
      <c r="AU125" s="150" t="s">
        <v>83</v>
      </c>
      <c r="AY125" s="16" t="s">
        <v>122</v>
      </c>
      <c r="BE125" s="151">
        <f>IF(N125="základní",J125,0)</f>
        <v>0</v>
      </c>
      <c r="BF125" s="151">
        <f>IF(N125="snížená",J125,0)</f>
        <v>0</v>
      </c>
      <c r="BG125" s="151">
        <f>IF(N125="zákl. přenesená",J125,0)</f>
        <v>0</v>
      </c>
      <c r="BH125" s="151">
        <f>IF(N125="sníž. přenesená",J125,0)</f>
        <v>0</v>
      </c>
      <c r="BI125" s="151">
        <f>IF(N125="nulová",J125,0)</f>
        <v>0</v>
      </c>
      <c r="BJ125" s="16" t="s">
        <v>81</v>
      </c>
      <c r="BK125" s="151">
        <f>ROUND(I125*H125,2)</f>
        <v>0</v>
      </c>
      <c r="BL125" s="16" t="s">
        <v>129</v>
      </c>
      <c r="BM125" s="150" t="s">
        <v>83</v>
      </c>
    </row>
    <row r="126" spans="1:65" s="12" customFormat="1" ht="25.95" customHeight="1">
      <c r="B126" s="125"/>
      <c r="D126" s="126" t="s">
        <v>72</v>
      </c>
      <c r="E126" s="127" t="s">
        <v>130</v>
      </c>
      <c r="F126" s="127" t="s">
        <v>131</v>
      </c>
      <c r="I126" s="128"/>
      <c r="J126" s="129">
        <f>BK126</f>
        <v>0</v>
      </c>
      <c r="L126" s="125"/>
      <c r="M126" s="130"/>
      <c r="N126" s="131"/>
      <c r="O126" s="131"/>
      <c r="P126" s="132">
        <f>P127+P140+P194</f>
        <v>0</v>
      </c>
      <c r="Q126" s="131"/>
      <c r="R126" s="132">
        <f>R127+R140+R194</f>
        <v>1.9291373000000007</v>
      </c>
      <c r="S126" s="131"/>
      <c r="T126" s="133">
        <f>T127+T140+T194</f>
        <v>0</v>
      </c>
      <c r="AR126" s="126" t="s">
        <v>83</v>
      </c>
      <c r="AT126" s="134" t="s">
        <v>72</v>
      </c>
      <c r="AU126" s="134" t="s">
        <v>73</v>
      </c>
      <c r="AY126" s="126" t="s">
        <v>122</v>
      </c>
      <c r="BK126" s="135">
        <f>BK127+BK140+BK194</f>
        <v>0</v>
      </c>
    </row>
    <row r="127" spans="1:65" s="12" customFormat="1" ht="22.95" customHeight="1">
      <c r="B127" s="125"/>
      <c r="D127" s="126" t="s">
        <v>72</v>
      </c>
      <c r="E127" s="136" t="s">
        <v>132</v>
      </c>
      <c r="F127" s="136" t="s">
        <v>133</v>
      </c>
      <c r="I127" s="128"/>
      <c r="J127" s="137">
        <f>BK127</f>
        <v>0</v>
      </c>
      <c r="L127" s="125"/>
      <c r="M127" s="130"/>
      <c r="N127" s="131"/>
      <c r="O127" s="131"/>
      <c r="P127" s="132">
        <f>SUM(P128:P139)</f>
        <v>0</v>
      </c>
      <c r="Q127" s="131"/>
      <c r="R127" s="132">
        <f>SUM(R128:R139)</f>
        <v>3.2567499999999999E-2</v>
      </c>
      <c r="S127" s="131"/>
      <c r="T127" s="133">
        <f>SUM(T128:T139)</f>
        <v>0</v>
      </c>
      <c r="AR127" s="126" t="s">
        <v>83</v>
      </c>
      <c r="AT127" s="134" t="s">
        <v>72</v>
      </c>
      <c r="AU127" s="134" t="s">
        <v>81</v>
      </c>
      <c r="AY127" s="126" t="s">
        <v>122</v>
      </c>
      <c r="BK127" s="135">
        <f>SUM(BK128:BK139)</f>
        <v>0</v>
      </c>
    </row>
    <row r="128" spans="1:65" s="2" customFormat="1" ht="24.15" customHeight="1">
      <c r="A128" s="31"/>
      <c r="B128" s="138"/>
      <c r="C128" s="152" t="s">
        <v>83</v>
      </c>
      <c r="D128" s="152" t="s">
        <v>134</v>
      </c>
      <c r="E128" s="153" t="s">
        <v>135</v>
      </c>
      <c r="F128" s="154" t="s">
        <v>136</v>
      </c>
      <c r="G128" s="155" t="s">
        <v>137</v>
      </c>
      <c r="H128" s="156">
        <v>183.75</v>
      </c>
      <c r="I128" s="157"/>
      <c r="J128" s="158">
        <f>ROUND(I128*H128,2)</f>
        <v>0</v>
      </c>
      <c r="K128" s="154" t="s">
        <v>1</v>
      </c>
      <c r="L128" s="159"/>
      <c r="M128" s="160" t="s">
        <v>1</v>
      </c>
      <c r="N128" s="161" t="s">
        <v>38</v>
      </c>
      <c r="O128" s="57"/>
      <c r="P128" s="148">
        <f>O128*H128</f>
        <v>0</v>
      </c>
      <c r="Q128" s="148">
        <v>1.7000000000000001E-4</v>
      </c>
      <c r="R128" s="148">
        <f>Q128*H128</f>
        <v>3.1237500000000001E-2</v>
      </c>
      <c r="S128" s="148">
        <v>0</v>
      </c>
      <c r="T128" s="149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0" t="s">
        <v>138</v>
      </c>
      <c r="AT128" s="150" t="s">
        <v>134</v>
      </c>
      <c r="AU128" s="150" t="s">
        <v>83</v>
      </c>
      <c r="AY128" s="16" t="s">
        <v>122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6" t="s">
        <v>81</v>
      </c>
      <c r="BK128" s="151">
        <f>ROUND(I128*H128,2)</f>
        <v>0</v>
      </c>
      <c r="BL128" s="16" t="s">
        <v>139</v>
      </c>
      <c r="BM128" s="150" t="s">
        <v>129</v>
      </c>
    </row>
    <row r="129" spans="1:65" s="13" customFormat="1">
      <c r="B129" s="162"/>
      <c r="D129" s="163" t="s">
        <v>140</v>
      </c>
      <c r="F129" s="164" t="s">
        <v>141</v>
      </c>
      <c r="H129" s="165">
        <v>183.75</v>
      </c>
      <c r="I129" s="166"/>
      <c r="L129" s="162"/>
      <c r="M129" s="167"/>
      <c r="N129" s="168"/>
      <c r="O129" s="168"/>
      <c r="P129" s="168"/>
      <c r="Q129" s="168"/>
      <c r="R129" s="168"/>
      <c r="S129" s="168"/>
      <c r="T129" s="169"/>
      <c r="AT129" s="170" t="s">
        <v>140</v>
      </c>
      <c r="AU129" s="170" t="s">
        <v>83</v>
      </c>
      <c r="AV129" s="13" t="s">
        <v>83</v>
      </c>
      <c r="AW129" s="13" t="s">
        <v>3</v>
      </c>
      <c r="AX129" s="13" t="s">
        <v>81</v>
      </c>
      <c r="AY129" s="170" t="s">
        <v>122</v>
      </c>
    </row>
    <row r="130" spans="1:65" s="2" customFormat="1" ht="49.2" customHeight="1">
      <c r="A130" s="31"/>
      <c r="B130" s="138"/>
      <c r="C130" s="139" t="s">
        <v>123</v>
      </c>
      <c r="D130" s="139" t="s">
        <v>125</v>
      </c>
      <c r="E130" s="140" t="s">
        <v>142</v>
      </c>
      <c r="F130" s="141" t="s">
        <v>143</v>
      </c>
      <c r="G130" s="142" t="s">
        <v>137</v>
      </c>
      <c r="H130" s="143">
        <v>175</v>
      </c>
      <c r="I130" s="144"/>
      <c r="J130" s="145">
        <f t="shared" ref="J130:J139" si="0">ROUND(I130*H130,2)</f>
        <v>0</v>
      </c>
      <c r="K130" s="141" t="s">
        <v>1</v>
      </c>
      <c r="L130" s="32"/>
      <c r="M130" s="146" t="s">
        <v>1</v>
      </c>
      <c r="N130" s="147" t="s">
        <v>38</v>
      </c>
      <c r="O130" s="57"/>
      <c r="P130" s="148">
        <f t="shared" ref="P130:P139" si="1">O130*H130</f>
        <v>0</v>
      </c>
      <c r="Q130" s="148">
        <v>0</v>
      </c>
      <c r="R130" s="148">
        <f t="shared" ref="R130:R139" si="2">Q130*H130</f>
        <v>0</v>
      </c>
      <c r="S130" s="148">
        <v>0</v>
      </c>
      <c r="T130" s="149">
        <f t="shared" ref="T130:T139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0" t="s">
        <v>139</v>
      </c>
      <c r="AT130" s="150" t="s">
        <v>125</v>
      </c>
      <c r="AU130" s="150" t="s">
        <v>83</v>
      </c>
      <c r="AY130" s="16" t="s">
        <v>122</v>
      </c>
      <c r="BE130" s="151">
        <f t="shared" ref="BE130:BE139" si="4">IF(N130="základní",J130,0)</f>
        <v>0</v>
      </c>
      <c r="BF130" s="151">
        <f t="shared" ref="BF130:BF139" si="5">IF(N130="snížená",J130,0)</f>
        <v>0</v>
      </c>
      <c r="BG130" s="151">
        <f t="shared" ref="BG130:BG139" si="6">IF(N130="zákl. přenesená",J130,0)</f>
        <v>0</v>
      </c>
      <c r="BH130" s="151">
        <f t="shared" ref="BH130:BH139" si="7">IF(N130="sníž. přenesená",J130,0)</f>
        <v>0</v>
      </c>
      <c r="BI130" s="151">
        <f t="shared" ref="BI130:BI139" si="8">IF(N130="nulová",J130,0)</f>
        <v>0</v>
      </c>
      <c r="BJ130" s="16" t="s">
        <v>81</v>
      </c>
      <c r="BK130" s="151">
        <f t="shared" ref="BK130:BK139" si="9">ROUND(I130*H130,2)</f>
        <v>0</v>
      </c>
      <c r="BL130" s="16" t="s">
        <v>139</v>
      </c>
      <c r="BM130" s="150" t="s">
        <v>144</v>
      </c>
    </row>
    <row r="131" spans="1:65" s="2" customFormat="1" ht="55.5" customHeight="1">
      <c r="A131" s="31"/>
      <c r="B131" s="138"/>
      <c r="C131" s="139" t="s">
        <v>145</v>
      </c>
      <c r="D131" s="139" t="s">
        <v>125</v>
      </c>
      <c r="E131" s="140" t="s">
        <v>146</v>
      </c>
      <c r="F131" s="141" t="s">
        <v>147</v>
      </c>
      <c r="G131" s="142" t="s">
        <v>148</v>
      </c>
      <c r="H131" s="143">
        <v>7</v>
      </c>
      <c r="I131" s="144"/>
      <c r="J131" s="145">
        <f t="shared" si="0"/>
        <v>0</v>
      </c>
      <c r="K131" s="141" t="s">
        <v>149</v>
      </c>
      <c r="L131" s="32"/>
      <c r="M131" s="146" t="s">
        <v>1</v>
      </c>
      <c r="N131" s="147" t="s">
        <v>38</v>
      </c>
      <c r="O131" s="57"/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0" t="s">
        <v>139</v>
      </c>
      <c r="AT131" s="150" t="s">
        <v>125</v>
      </c>
      <c r="AU131" s="150" t="s">
        <v>83</v>
      </c>
      <c r="AY131" s="16" t="s">
        <v>122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6" t="s">
        <v>81</v>
      </c>
      <c r="BK131" s="151">
        <f t="shared" si="9"/>
        <v>0</v>
      </c>
      <c r="BL131" s="16" t="s">
        <v>139</v>
      </c>
      <c r="BM131" s="150" t="s">
        <v>150</v>
      </c>
    </row>
    <row r="132" spans="1:65" s="2" customFormat="1" ht="24.15" customHeight="1">
      <c r="A132" s="31"/>
      <c r="B132" s="138"/>
      <c r="C132" s="152" t="s">
        <v>151</v>
      </c>
      <c r="D132" s="152" t="s">
        <v>134</v>
      </c>
      <c r="E132" s="153" t="s">
        <v>152</v>
      </c>
      <c r="F132" s="154" t="s">
        <v>153</v>
      </c>
      <c r="G132" s="155" t="s">
        <v>148</v>
      </c>
      <c r="H132" s="156">
        <v>7</v>
      </c>
      <c r="I132" s="157"/>
      <c r="J132" s="158">
        <f t="shared" si="0"/>
        <v>0</v>
      </c>
      <c r="K132" s="154" t="s">
        <v>149</v>
      </c>
      <c r="L132" s="159"/>
      <c r="M132" s="160" t="s">
        <v>1</v>
      </c>
      <c r="N132" s="161" t="s">
        <v>38</v>
      </c>
      <c r="O132" s="57"/>
      <c r="P132" s="148">
        <f t="shared" si="1"/>
        <v>0</v>
      </c>
      <c r="Q132" s="148">
        <v>1E-4</v>
      </c>
      <c r="R132" s="148">
        <f t="shared" si="2"/>
        <v>6.9999999999999999E-4</v>
      </c>
      <c r="S132" s="148">
        <v>0</v>
      </c>
      <c r="T132" s="149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0" t="s">
        <v>138</v>
      </c>
      <c r="AT132" s="150" t="s">
        <v>134</v>
      </c>
      <c r="AU132" s="150" t="s">
        <v>83</v>
      </c>
      <c r="AY132" s="16" t="s">
        <v>122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6" t="s">
        <v>81</v>
      </c>
      <c r="BK132" s="151">
        <f t="shared" si="9"/>
        <v>0</v>
      </c>
      <c r="BL132" s="16" t="s">
        <v>139</v>
      </c>
      <c r="BM132" s="150" t="s">
        <v>154</v>
      </c>
    </row>
    <row r="133" spans="1:65" s="2" customFormat="1" ht="37.950000000000003" customHeight="1">
      <c r="A133" s="31"/>
      <c r="B133" s="138"/>
      <c r="C133" s="139" t="s">
        <v>155</v>
      </c>
      <c r="D133" s="139" t="s">
        <v>125</v>
      </c>
      <c r="E133" s="140" t="s">
        <v>156</v>
      </c>
      <c r="F133" s="141" t="s">
        <v>157</v>
      </c>
      <c r="G133" s="142" t="s">
        <v>148</v>
      </c>
      <c r="H133" s="143">
        <v>7</v>
      </c>
      <c r="I133" s="144"/>
      <c r="J133" s="145">
        <f t="shared" si="0"/>
        <v>0</v>
      </c>
      <c r="K133" s="141" t="s">
        <v>149</v>
      </c>
      <c r="L133" s="32"/>
      <c r="M133" s="146" t="s">
        <v>1</v>
      </c>
      <c r="N133" s="147" t="s">
        <v>38</v>
      </c>
      <c r="O133" s="57"/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0" t="s">
        <v>139</v>
      </c>
      <c r="AT133" s="150" t="s">
        <v>125</v>
      </c>
      <c r="AU133" s="150" t="s">
        <v>83</v>
      </c>
      <c r="AY133" s="16" t="s">
        <v>122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6" t="s">
        <v>81</v>
      </c>
      <c r="BK133" s="151">
        <f t="shared" si="9"/>
        <v>0</v>
      </c>
      <c r="BL133" s="16" t="s">
        <v>139</v>
      </c>
      <c r="BM133" s="150" t="s">
        <v>158</v>
      </c>
    </row>
    <row r="134" spans="1:65" s="2" customFormat="1" ht="24.15" customHeight="1">
      <c r="A134" s="31"/>
      <c r="B134" s="138"/>
      <c r="C134" s="152" t="s">
        <v>159</v>
      </c>
      <c r="D134" s="152" t="s">
        <v>134</v>
      </c>
      <c r="E134" s="153" t="s">
        <v>160</v>
      </c>
      <c r="F134" s="154" t="s">
        <v>161</v>
      </c>
      <c r="G134" s="155" t="s">
        <v>148</v>
      </c>
      <c r="H134" s="156">
        <v>7</v>
      </c>
      <c r="I134" s="157"/>
      <c r="J134" s="158">
        <f t="shared" si="0"/>
        <v>0</v>
      </c>
      <c r="K134" s="154" t="s">
        <v>1</v>
      </c>
      <c r="L134" s="159"/>
      <c r="M134" s="160" t="s">
        <v>1</v>
      </c>
      <c r="N134" s="161" t="s">
        <v>38</v>
      </c>
      <c r="O134" s="57"/>
      <c r="P134" s="148">
        <f t="shared" si="1"/>
        <v>0</v>
      </c>
      <c r="Q134" s="148">
        <v>9.0000000000000006E-5</v>
      </c>
      <c r="R134" s="148">
        <f t="shared" si="2"/>
        <v>6.3000000000000003E-4</v>
      </c>
      <c r="S134" s="148">
        <v>0</v>
      </c>
      <c r="T134" s="149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0" t="s">
        <v>138</v>
      </c>
      <c r="AT134" s="150" t="s">
        <v>134</v>
      </c>
      <c r="AU134" s="150" t="s">
        <v>83</v>
      </c>
      <c r="AY134" s="16" t="s">
        <v>122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6" t="s">
        <v>81</v>
      </c>
      <c r="BK134" s="151">
        <f t="shared" si="9"/>
        <v>0</v>
      </c>
      <c r="BL134" s="16" t="s">
        <v>139</v>
      </c>
      <c r="BM134" s="150" t="s">
        <v>162</v>
      </c>
    </row>
    <row r="135" spans="1:65" s="2" customFormat="1" ht="24.15" customHeight="1">
      <c r="A135" s="31"/>
      <c r="B135" s="138"/>
      <c r="C135" s="139" t="s">
        <v>163</v>
      </c>
      <c r="D135" s="139" t="s">
        <v>125</v>
      </c>
      <c r="E135" s="140" t="s">
        <v>164</v>
      </c>
      <c r="F135" s="141" t="s">
        <v>165</v>
      </c>
      <c r="G135" s="142" t="s">
        <v>148</v>
      </c>
      <c r="H135" s="143">
        <v>7</v>
      </c>
      <c r="I135" s="144"/>
      <c r="J135" s="145">
        <f t="shared" si="0"/>
        <v>0</v>
      </c>
      <c r="K135" s="141" t="s">
        <v>1</v>
      </c>
      <c r="L135" s="32"/>
      <c r="M135" s="146" t="s">
        <v>1</v>
      </c>
      <c r="N135" s="147" t="s">
        <v>38</v>
      </c>
      <c r="O135" s="57"/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0" t="s">
        <v>139</v>
      </c>
      <c r="AT135" s="150" t="s">
        <v>125</v>
      </c>
      <c r="AU135" s="150" t="s">
        <v>83</v>
      </c>
      <c r="AY135" s="16" t="s">
        <v>122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6" t="s">
        <v>81</v>
      </c>
      <c r="BK135" s="151">
        <f t="shared" si="9"/>
        <v>0</v>
      </c>
      <c r="BL135" s="16" t="s">
        <v>139</v>
      </c>
      <c r="BM135" s="150" t="s">
        <v>166</v>
      </c>
    </row>
    <row r="136" spans="1:65" s="2" customFormat="1" ht="24.15" customHeight="1">
      <c r="A136" s="31"/>
      <c r="B136" s="138"/>
      <c r="C136" s="152" t="s">
        <v>167</v>
      </c>
      <c r="D136" s="152" t="s">
        <v>134</v>
      </c>
      <c r="E136" s="153" t="s">
        <v>168</v>
      </c>
      <c r="F136" s="154" t="s">
        <v>169</v>
      </c>
      <c r="G136" s="155" t="s">
        <v>148</v>
      </c>
      <c r="H136" s="156">
        <v>7</v>
      </c>
      <c r="I136" s="157"/>
      <c r="J136" s="158">
        <f t="shared" si="0"/>
        <v>0</v>
      </c>
      <c r="K136" s="154" t="s">
        <v>1</v>
      </c>
      <c r="L136" s="159"/>
      <c r="M136" s="160" t="s">
        <v>1</v>
      </c>
      <c r="N136" s="161" t="s">
        <v>38</v>
      </c>
      <c r="O136" s="57"/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0" t="s">
        <v>138</v>
      </c>
      <c r="AT136" s="150" t="s">
        <v>134</v>
      </c>
      <c r="AU136" s="150" t="s">
        <v>83</v>
      </c>
      <c r="AY136" s="16" t="s">
        <v>122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6" t="s">
        <v>81</v>
      </c>
      <c r="BK136" s="151">
        <f t="shared" si="9"/>
        <v>0</v>
      </c>
      <c r="BL136" s="16" t="s">
        <v>139</v>
      </c>
      <c r="BM136" s="150" t="s">
        <v>139</v>
      </c>
    </row>
    <row r="137" spans="1:65" s="2" customFormat="1" ht="33" customHeight="1">
      <c r="A137" s="31"/>
      <c r="B137" s="138"/>
      <c r="C137" s="139" t="s">
        <v>129</v>
      </c>
      <c r="D137" s="139" t="s">
        <v>125</v>
      </c>
      <c r="E137" s="140" t="s">
        <v>170</v>
      </c>
      <c r="F137" s="141" t="s">
        <v>171</v>
      </c>
      <c r="G137" s="142" t="s">
        <v>148</v>
      </c>
      <c r="H137" s="143">
        <v>42</v>
      </c>
      <c r="I137" s="144"/>
      <c r="J137" s="145">
        <f t="shared" si="0"/>
        <v>0</v>
      </c>
      <c r="K137" s="141" t="s">
        <v>1</v>
      </c>
      <c r="L137" s="32"/>
      <c r="M137" s="146" t="s">
        <v>1</v>
      </c>
      <c r="N137" s="147" t="s">
        <v>38</v>
      </c>
      <c r="O137" s="57"/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0" t="s">
        <v>139</v>
      </c>
      <c r="AT137" s="150" t="s">
        <v>125</v>
      </c>
      <c r="AU137" s="150" t="s">
        <v>83</v>
      </c>
      <c r="AY137" s="16" t="s">
        <v>122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6" t="s">
        <v>81</v>
      </c>
      <c r="BK137" s="151">
        <f t="shared" si="9"/>
        <v>0</v>
      </c>
      <c r="BL137" s="16" t="s">
        <v>139</v>
      </c>
      <c r="BM137" s="150" t="s">
        <v>167</v>
      </c>
    </row>
    <row r="138" spans="1:65" s="2" customFormat="1" ht="49.2" customHeight="1">
      <c r="A138" s="31"/>
      <c r="B138" s="138"/>
      <c r="C138" s="139" t="s">
        <v>172</v>
      </c>
      <c r="D138" s="139" t="s">
        <v>125</v>
      </c>
      <c r="E138" s="140" t="s">
        <v>173</v>
      </c>
      <c r="F138" s="141" t="s">
        <v>174</v>
      </c>
      <c r="G138" s="142" t="s">
        <v>175</v>
      </c>
      <c r="H138" s="143">
        <v>3.3000000000000002E-2</v>
      </c>
      <c r="I138" s="144"/>
      <c r="J138" s="145">
        <f t="shared" si="0"/>
        <v>0</v>
      </c>
      <c r="K138" s="141" t="s">
        <v>149</v>
      </c>
      <c r="L138" s="32"/>
      <c r="M138" s="146" t="s">
        <v>1</v>
      </c>
      <c r="N138" s="147" t="s">
        <v>38</v>
      </c>
      <c r="O138" s="57"/>
      <c r="P138" s="148">
        <f t="shared" si="1"/>
        <v>0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0" t="s">
        <v>139</v>
      </c>
      <c r="AT138" s="150" t="s">
        <v>125</v>
      </c>
      <c r="AU138" s="150" t="s">
        <v>83</v>
      </c>
      <c r="AY138" s="16" t="s">
        <v>122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6" t="s">
        <v>81</v>
      </c>
      <c r="BK138" s="151">
        <f t="shared" si="9"/>
        <v>0</v>
      </c>
      <c r="BL138" s="16" t="s">
        <v>139</v>
      </c>
      <c r="BM138" s="150" t="s">
        <v>176</v>
      </c>
    </row>
    <row r="139" spans="1:65" s="2" customFormat="1" ht="62.7" customHeight="1">
      <c r="A139" s="31"/>
      <c r="B139" s="138"/>
      <c r="C139" s="139" t="s">
        <v>177</v>
      </c>
      <c r="D139" s="139" t="s">
        <v>125</v>
      </c>
      <c r="E139" s="140" t="s">
        <v>178</v>
      </c>
      <c r="F139" s="141" t="s">
        <v>179</v>
      </c>
      <c r="G139" s="142" t="s">
        <v>175</v>
      </c>
      <c r="H139" s="143">
        <v>3.3000000000000002E-2</v>
      </c>
      <c r="I139" s="144"/>
      <c r="J139" s="145">
        <f t="shared" si="0"/>
        <v>0</v>
      </c>
      <c r="K139" s="141" t="s">
        <v>149</v>
      </c>
      <c r="L139" s="32"/>
      <c r="M139" s="146" t="s">
        <v>1</v>
      </c>
      <c r="N139" s="147" t="s">
        <v>38</v>
      </c>
      <c r="O139" s="57"/>
      <c r="P139" s="148">
        <f t="shared" si="1"/>
        <v>0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0" t="s">
        <v>139</v>
      </c>
      <c r="AT139" s="150" t="s">
        <v>125</v>
      </c>
      <c r="AU139" s="150" t="s">
        <v>83</v>
      </c>
      <c r="AY139" s="16" t="s">
        <v>122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6" t="s">
        <v>81</v>
      </c>
      <c r="BK139" s="151">
        <f t="shared" si="9"/>
        <v>0</v>
      </c>
      <c r="BL139" s="16" t="s">
        <v>139</v>
      </c>
      <c r="BM139" s="150" t="s">
        <v>180</v>
      </c>
    </row>
    <row r="140" spans="1:65" s="12" customFormat="1" ht="22.95" customHeight="1">
      <c r="B140" s="125"/>
      <c r="D140" s="126" t="s">
        <v>72</v>
      </c>
      <c r="E140" s="136" t="s">
        <v>181</v>
      </c>
      <c r="F140" s="136" t="s">
        <v>182</v>
      </c>
      <c r="I140" s="128"/>
      <c r="J140" s="137">
        <f>BK140</f>
        <v>0</v>
      </c>
      <c r="L140" s="125"/>
      <c r="M140" s="130"/>
      <c r="N140" s="131"/>
      <c r="O140" s="131"/>
      <c r="P140" s="132">
        <f>SUM(P141:P193)</f>
        <v>0</v>
      </c>
      <c r="Q140" s="131"/>
      <c r="R140" s="132">
        <f>SUM(R141:R193)</f>
        <v>1.7865698000000005</v>
      </c>
      <c r="S140" s="131"/>
      <c r="T140" s="133">
        <f>SUM(T141:T193)</f>
        <v>0</v>
      </c>
      <c r="AR140" s="126" t="s">
        <v>83</v>
      </c>
      <c r="AT140" s="134" t="s">
        <v>72</v>
      </c>
      <c r="AU140" s="134" t="s">
        <v>81</v>
      </c>
      <c r="AY140" s="126" t="s">
        <v>122</v>
      </c>
      <c r="BK140" s="135">
        <f>SUM(BK141:BK193)</f>
        <v>0</v>
      </c>
    </row>
    <row r="141" spans="1:65" s="2" customFormat="1" ht="16.5" customHeight="1">
      <c r="A141" s="31"/>
      <c r="B141" s="138"/>
      <c r="C141" s="152" t="s">
        <v>8</v>
      </c>
      <c r="D141" s="152" t="s">
        <v>134</v>
      </c>
      <c r="E141" s="153" t="s">
        <v>183</v>
      </c>
      <c r="F141" s="154" t="s">
        <v>184</v>
      </c>
      <c r="G141" s="155" t="s">
        <v>137</v>
      </c>
      <c r="H141" s="156">
        <v>997.5</v>
      </c>
      <c r="I141" s="157"/>
      <c r="J141" s="158">
        <f>ROUND(I141*H141,2)</f>
        <v>0</v>
      </c>
      <c r="K141" s="154" t="s">
        <v>1</v>
      </c>
      <c r="L141" s="159"/>
      <c r="M141" s="160" t="s">
        <v>1</v>
      </c>
      <c r="N141" s="161" t="s">
        <v>38</v>
      </c>
      <c r="O141" s="57"/>
      <c r="P141" s="148">
        <f>O141*H141</f>
        <v>0</v>
      </c>
      <c r="Q141" s="148">
        <v>1.2999999999999999E-4</v>
      </c>
      <c r="R141" s="148">
        <f>Q141*H141</f>
        <v>0.12967499999999998</v>
      </c>
      <c r="S141" s="148">
        <v>0</v>
      </c>
      <c r="T141" s="14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0" t="s">
        <v>138</v>
      </c>
      <c r="AT141" s="150" t="s">
        <v>134</v>
      </c>
      <c r="AU141" s="150" t="s">
        <v>83</v>
      </c>
      <c r="AY141" s="16" t="s">
        <v>122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6" t="s">
        <v>81</v>
      </c>
      <c r="BK141" s="151">
        <f>ROUND(I141*H141,2)</f>
        <v>0</v>
      </c>
      <c r="BL141" s="16" t="s">
        <v>139</v>
      </c>
      <c r="BM141" s="150" t="s">
        <v>185</v>
      </c>
    </row>
    <row r="142" spans="1:65" s="13" customFormat="1">
      <c r="B142" s="162"/>
      <c r="D142" s="163" t="s">
        <v>140</v>
      </c>
      <c r="F142" s="164" t="s">
        <v>186</v>
      </c>
      <c r="H142" s="165">
        <v>997.5</v>
      </c>
      <c r="I142" s="166"/>
      <c r="L142" s="162"/>
      <c r="M142" s="167"/>
      <c r="N142" s="168"/>
      <c r="O142" s="168"/>
      <c r="P142" s="168"/>
      <c r="Q142" s="168"/>
      <c r="R142" s="168"/>
      <c r="S142" s="168"/>
      <c r="T142" s="169"/>
      <c r="AT142" s="170" t="s">
        <v>140</v>
      </c>
      <c r="AU142" s="170" t="s">
        <v>83</v>
      </c>
      <c r="AV142" s="13" t="s">
        <v>83</v>
      </c>
      <c r="AW142" s="13" t="s">
        <v>3</v>
      </c>
      <c r="AX142" s="13" t="s">
        <v>81</v>
      </c>
      <c r="AY142" s="170" t="s">
        <v>122</v>
      </c>
    </row>
    <row r="143" spans="1:65" s="2" customFormat="1" ht="16.5" customHeight="1">
      <c r="A143" s="31"/>
      <c r="B143" s="138"/>
      <c r="C143" s="152" t="s">
        <v>187</v>
      </c>
      <c r="D143" s="152" t="s">
        <v>134</v>
      </c>
      <c r="E143" s="153" t="s">
        <v>188</v>
      </c>
      <c r="F143" s="154" t="s">
        <v>189</v>
      </c>
      <c r="G143" s="155" t="s">
        <v>137</v>
      </c>
      <c r="H143" s="156">
        <v>498.75</v>
      </c>
      <c r="I143" s="157"/>
      <c r="J143" s="158">
        <f>ROUND(I143*H143,2)</f>
        <v>0</v>
      </c>
      <c r="K143" s="154" t="s">
        <v>1</v>
      </c>
      <c r="L143" s="159"/>
      <c r="M143" s="160" t="s">
        <v>1</v>
      </c>
      <c r="N143" s="161" t="s">
        <v>38</v>
      </c>
      <c r="O143" s="57"/>
      <c r="P143" s="148">
        <f>O143*H143</f>
        <v>0</v>
      </c>
      <c r="Q143" s="148">
        <v>1.8000000000000001E-4</v>
      </c>
      <c r="R143" s="148">
        <f>Q143*H143</f>
        <v>8.9775000000000008E-2</v>
      </c>
      <c r="S143" s="148">
        <v>0</v>
      </c>
      <c r="T143" s="149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0" t="s">
        <v>138</v>
      </c>
      <c r="AT143" s="150" t="s">
        <v>134</v>
      </c>
      <c r="AU143" s="150" t="s">
        <v>83</v>
      </c>
      <c r="AY143" s="16" t="s">
        <v>122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6" t="s">
        <v>81</v>
      </c>
      <c r="BK143" s="151">
        <f>ROUND(I143*H143,2)</f>
        <v>0</v>
      </c>
      <c r="BL143" s="16" t="s">
        <v>139</v>
      </c>
      <c r="BM143" s="150" t="s">
        <v>190</v>
      </c>
    </row>
    <row r="144" spans="1:65" s="13" customFormat="1">
      <c r="B144" s="162"/>
      <c r="D144" s="163" t="s">
        <v>140</v>
      </c>
      <c r="E144" s="170" t="s">
        <v>1</v>
      </c>
      <c r="F144" s="164" t="s">
        <v>191</v>
      </c>
      <c r="H144" s="165">
        <v>175</v>
      </c>
      <c r="I144" s="166"/>
      <c r="L144" s="162"/>
      <c r="M144" s="167"/>
      <c r="N144" s="168"/>
      <c r="O144" s="168"/>
      <c r="P144" s="168"/>
      <c r="Q144" s="168"/>
      <c r="R144" s="168"/>
      <c r="S144" s="168"/>
      <c r="T144" s="169"/>
      <c r="AT144" s="170" t="s">
        <v>140</v>
      </c>
      <c r="AU144" s="170" t="s">
        <v>83</v>
      </c>
      <c r="AV144" s="13" t="s">
        <v>83</v>
      </c>
      <c r="AW144" s="13" t="s">
        <v>30</v>
      </c>
      <c r="AX144" s="13" t="s">
        <v>73</v>
      </c>
      <c r="AY144" s="170" t="s">
        <v>122</v>
      </c>
    </row>
    <row r="145" spans="1:65" s="13" customFormat="1">
      <c r="B145" s="162"/>
      <c r="D145" s="163" t="s">
        <v>140</v>
      </c>
      <c r="E145" s="170" t="s">
        <v>1</v>
      </c>
      <c r="F145" s="164" t="s">
        <v>192</v>
      </c>
      <c r="H145" s="165">
        <v>300</v>
      </c>
      <c r="I145" s="166"/>
      <c r="L145" s="162"/>
      <c r="M145" s="167"/>
      <c r="N145" s="168"/>
      <c r="O145" s="168"/>
      <c r="P145" s="168"/>
      <c r="Q145" s="168"/>
      <c r="R145" s="168"/>
      <c r="S145" s="168"/>
      <c r="T145" s="169"/>
      <c r="AT145" s="170" t="s">
        <v>140</v>
      </c>
      <c r="AU145" s="170" t="s">
        <v>83</v>
      </c>
      <c r="AV145" s="13" t="s">
        <v>83</v>
      </c>
      <c r="AW145" s="13" t="s">
        <v>30</v>
      </c>
      <c r="AX145" s="13" t="s">
        <v>73</v>
      </c>
      <c r="AY145" s="170" t="s">
        <v>122</v>
      </c>
    </row>
    <row r="146" spans="1:65" s="14" customFormat="1">
      <c r="B146" s="171"/>
      <c r="D146" s="163" t="s">
        <v>140</v>
      </c>
      <c r="E146" s="172" t="s">
        <v>1</v>
      </c>
      <c r="F146" s="173" t="s">
        <v>193</v>
      </c>
      <c r="H146" s="174">
        <v>475</v>
      </c>
      <c r="I146" s="175"/>
      <c r="L146" s="171"/>
      <c r="M146" s="176"/>
      <c r="N146" s="177"/>
      <c r="O146" s="177"/>
      <c r="P146" s="177"/>
      <c r="Q146" s="177"/>
      <c r="R146" s="177"/>
      <c r="S146" s="177"/>
      <c r="T146" s="178"/>
      <c r="AT146" s="172" t="s">
        <v>140</v>
      </c>
      <c r="AU146" s="172" t="s">
        <v>83</v>
      </c>
      <c r="AV146" s="14" t="s">
        <v>129</v>
      </c>
      <c r="AW146" s="14" t="s">
        <v>30</v>
      </c>
      <c r="AX146" s="14" t="s">
        <v>81</v>
      </c>
      <c r="AY146" s="172" t="s">
        <v>122</v>
      </c>
    </row>
    <row r="147" spans="1:65" s="13" customFormat="1">
      <c r="B147" s="162"/>
      <c r="D147" s="163" t="s">
        <v>140</v>
      </c>
      <c r="F147" s="164" t="s">
        <v>194</v>
      </c>
      <c r="H147" s="165">
        <v>498.75</v>
      </c>
      <c r="I147" s="166"/>
      <c r="L147" s="162"/>
      <c r="M147" s="167"/>
      <c r="N147" s="168"/>
      <c r="O147" s="168"/>
      <c r="P147" s="168"/>
      <c r="Q147" s="168"/>
      <c r="R147" s="168"/>
      <c r="S147" s="168"/>
      <c r="T147" s="169"/>
      <c r="AT147" s="170" t="s">
        <v>140</v>
      </c>
      <c r="AU147" s="170" t="s">
        <v>83</v>
      </c>
      <c r="AV147" s="13" t="s">
        <v>83</v>
      </c>
      <c r="AW147" s="13" t="s">
        <v>3</v>
      </c>
      <c r="AX147" s="13" t="s">
        <v>81</v>
      </c>
      <c r="AY147" s="170" t="s">
        <v>122</v>
      </c>
    </row>
    <row r="148" spans="1:65" s="2" customFormat="1" ht="16.5" customHeight="1">
      <c r="A148" s="31"/>
      <c r="B148" s="138"/>
      <c r="C148" s="152" t="s">
        <v>166</v>
      </c>
      <c r="D148" s="152" t="s">
        <v>134</v>
      </c>
      <c r="E148" s="153" t="s">
        <v>195</v>
      </c>
      <c r="F148" s="154" t="s">
        <v>196</v>
      </c>
      <c r="G148" s="155" t="s">
        <v>137</v>
      </c>
      <c r="H148" s="156">
        <v>577.5</v>
      </c>
      <c r="I148" s="157"/>
      <c r="J148" s="158">
        <f>ROUND(I148*H148,2)</f>
        <v>0</v>
      </c>
      <c r="K148" s="154" t="s">
        <v>1</v>
      </c>
      <c r="L148" s="159"/>
      <c r="M148" s="160" t="s">
        <v>1</v>
      </c>
      <c r="N148" s="161" t="s">
        <v>38</v>
      </c>
      <c r="O148" s="57"/>
      <c r="P148" s="148">
        <f>O148*H148</f>
        <v>0</v>
      </c>
      <c r="Q148" s="148">
        <v>5.4000000000000001E-4</v>
      </c>
      <c r="R148" s="148">
        <f>Q148*H148</f>
        <v>0.31185000000000002</v>
      </c>
      <c r="S148" s="148">
        <v>0</v>
      </c>
      <c r="T148" s="149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0" t="s">
        <v>138</v>
      </c>
      <c r="AT148" s="150" t="s">
        <v>134</v>
      </c>
      <c r="AU148" s="150" t="s">
        <v>83</v>
      </c>
      <c r="AY148" s="16" t="s">
        <v>122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6" t="s">
        <v>81</v>
      </c>
      <c r="BK148" s="151">
        <f>ROUND(I148*H148,2)</f>
        <v>0</v>
      </c>
      <c r="BL148" s="16" t="s">
        <v>139</v>
      </c>
      <c r="BM148" s="150" t="s">
        <v>197</v>
      </c>
    </row>
    <row r="149" spans="1:65" s="13" customFormat="1">
      <c r="B149" s="162"/>
      <c r="D149" s="163" t="s">
        <v>140</v>
      </c>
      <c r="F149" s="164" t="s">
        <v>198</v>
      </c>
      <c r="H149" s="165">
        <v>577.5</v>
      </c>
      <c r="I149" s="166"/>
      <c r="L149" s="162"/>
      <c r="M149" s="167"/>
      <c r="N149" s="168"/>
      <c r="O149" s="168"/>
      <c r="P149" s="168"/>
      <c r="Q149" s="168"/>
      <c r="R149" s="168"/>
      <c r="S149" s="168"/>
      <c r="T149" s="169"/>
      <c r="AT149" s="170" t="s">
        <v>140</v>
      </c>
      <c r="AU149" s="170" t="s">
        <v>83</v>
      </c>
      <c r="AV149" s="13" t="s">
        <v>83</v>
      </c>
      <c r="AW149" s="13" t="s">
        <v>3</v>
      </c>
      <c r="AX149" s="13" t="s">
        <v>81</v>
      </c>
      <c r="AY149" s="170" t="s">
        <v>122</v>
      </c>
    </row>
    <row r="150" spans="1:65" s="2" customFormat="1" ht="24.15" customHeight="1">
      <c r="A150" s="31"/>
      <c r="B150" s="138"/>
      <c r="C150" s="139" t="s">
        <v>199</v>
      </c>
      <c r="D150" s="139" t="s">
        <v>125</v>
      </c>
      <c r="E150" s="140" t="s">
        <v>200</v>
      </c>
      <c r="F150" s="141" t="s">
        <v>201</v>
      </c>
      <c r="G150" s="142" t="s">
        <v>137</v>
      </c>
      <c r="H150" s="143">
        <v>1975</v>
      </c>
      <c r="I150" s="144"/>
      <c r="J150" s="145">
        <f>ROUND(I150*H150,2)</f>
        <v>0</v>
      </c>
      <c r="K150" s="141" t="s">
        <v>1</v>
      </c>
      <c r="L150" s="32"/>
      <c r="M150" s="146" t="s">
        <v>1</v>
      </c>
      <c r="N150" s="147" t="s">
        <v>38</v>
      </c>
      <c r="O150" s="57"/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0" t="s">
        <v>139</v>
      </c>
      <c r="AT150" s="150" t="s">
        <v>125</v>
      </c>
      <c r="AU150" s="150" t="s">
        <v>83</v>
      </c>
      <c r="AY150" s="16" t="s">
        <v>122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6" t="s">
        <v>81</v>
      </c>
      <c r="BK150" s="151">
        <f>ROUND(I150*H150,2)</f>
        <v>0</v>
      </c>
      <c r="BL150" s="16" t="s">
        <v>139</v>
      </c>
      <c r="BM150" s="150" t="s">
        <v>202</v>
      </c>
    </row>
    <row r="151" spans="1:65" s="13" customFormat="1">
      <c r="B151" s="162"/>
      <c r="D151" s="163" t="s">
        <v>140</v>
      </c>
      <c r="E151" s="170" t="s">
        <v>1</v>
      </c>
      <c r="F151" s="164" t="s">
        <v>203</v>
      </c>
      <c r="H151" s="165">
        <v>1975</v>
      </c>
      <c r="I151" s="166"/>
      <c r="L151" s="162"/>
      <c r="M151" s="167"/>
      <c r="N151" s="168"/>
      <c r="O151" s="168"/>
      <c r="P151" s="168"/>
      <c r="Q151" s="168"/>
      <c r="R151" s="168"/>
      <c r="S151" s="168"/>
      <c r="T151" s="169"/>
      <c r="AT151" s="170" t="s">
        <v>140</v>
      </c>
      <c r="AU151" s="170" t="s">
        <v>83</v>
      </c>
      <c r="AV151" s="13" t="s">
        <v>83</v>
      </c>
      <c r="AW151" s="13" t="s">
        <v>30</v>
      </c>
      <c r="AX151" s="13" t="s">
        <v>81</v>
      </c>
      <c r="AY151" s="170" t="s">
        <v>122</v>
      </c>
    </row>
    <row r="152" spans="1:65" s="2" customFormat="1" ht="24.15" customHeight="1">
      <c r="A152" s="31"/>
      <c r="B152" s="138"/>
      <c r="C152" s="152" t="s">
        <v>139</v>
      </c>
      <c r="D152" s="152" t="s">
        <v>134</v>
      </c>
      <c r="E152" s="153" t="s">
        <v>204</v>
      </c>
      <c r="F152" s="154" t="s">
        <v>205</v>
      </c>
      <c r="G152" s="155" t="s">
        <v>137</v>
      </c>
      <c r="H152" s="156">
        <v>94.5</v>
      </c>
      <c r="I152" s="157"/>
      <c r="J152" s="158">
        <f>ROUND(I152*H152,2)</f>
        <v>0</v>
      </c>
      <c r="K152" s="154" t="s">
        <v>1</v>
      </c>
      <c r="L152" s="159"/>
      <c r="M152" s="160" t="s">
        <v>1</v>
      </c>
      <c r="N152" s="161" t="s">
        <v>38</v>
      </c>
      <c r="O152" s="57"/>
      <c r="P152" s="148">
        <f>O152*H152</f>
        <v>0</v>
      </c>
      <c r="Q152" s="148">
        <v>1.0000000000000001E-5</v>
      </c>
      <c r="R152" s="148">
        <f>Q152*H152</f>
        <v>9.4500000000000009E-4</v>
      </c>
      <c r="S152" s="148">
        <v>0</v>
      </c>
      <c r="T152" s="149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0" t="s">
        <v>138</v>
      </c>
      <c r="AT152" s="150" t="s">
        <v>134</v>
      </c>
      <c r="AU152" s="150" t="s">
        <v>83</v>
      </c>
      <c r="AY152" s="16" t="s">
        <v>122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6" t="s">
        <v>81</v>
      </c>
      <c r="BK152" s="151">
        <f>ROUND(I152*H152,2)</f>
        <v>0</v>
      </c>
      <c r="BL152" s="16" t="s">
        <v>139</v>
      </c>
      <c r="BM152" s="150" t="s">
        <v>206</v>
      </c>
    </row>
    <row r="153" spans="1:65" s="13" customFormat="1">
      <c r="B153" s="162"/>
      <c r="D153" s="163" t="s">
        <v>140</v>
      </c>
      <c r="F153" s="164" t="s">
        <v>207</v>
      </c>
      <c r="H153" s="165">
        <v>94.5</v>
      </c>
      <c r="I153" s="166"/>
      <c r="L153" s="162"/>
      <c r="M153" s="167"/>
      <c r="N153" s="168"/>
      <c r="O153" s="168"/>
      <c r="P153" s="168"/>
      <c r="Q153" s="168"/>
      <c r="R153" s="168"/>
      <c r="S153" s="168"/>
      <c r="T153" s="169"/>
      <c r="AT153" s="170" t="s">
        <v>140</v>
      </c>
      <c r="AU153" s="170" t="s">
        <v>83</v>
      </c>
      <c r="AV153" s="13" t="s">
        <v>83</v>
      </c>
      <c r="AW153" s="13" t="s">
        <v>3</v>
      </c>
      <c r="AX153" s="13" t="s">
        <v>81</v>
      </c>
      <c r="AY153" s="170" t="s">
        <v>122</v>
      </c>
    </row>
    <row r="154" spans="1:65" s="2" customFormat="1" ht="24.15" customHeight="1">
      <c r="A154" s="31"/>
      <c r="B154" s="138"/>
      <c r="C154" s="139" t="s">
        <v>208</v>
      </c>
      <c r="D154" s="139" t="s">
        <v>125</v>
      </c>
      <c r="E154" s="140" t="s">
        <v>209</v>
      </c>
      <c r="F154" s="141" t="s">
        <v>210</v>
      </c>
      <c r="G154" s="142" t="s">
        <v>137</v>
      </c>
      <c r="H154" s="143">
        <v>90</v>
      </c>
      <c r="I154" s="144"/>
      <c r="J154" s="145">
        <f>ROUND(I154*H154,2)</f>
        <v>0</v>
      </c>
      <c r="K154" s="141" t="s">
        <v>1</v>
      </c>
      <c r="L154" s="32"/>
      <c r="M154" s="146" t="s">
        <v>1</v>
      </c>
      <c r="N154" s="147" t="s">
        <v>38</v>
      </c>
      <c r="O154" s="57"/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0" t="s">
        <v>139</v>
      </c>
      <c r="AT154" s="150" t="s">
        <v>125</v>
      </c>
      <c r="AU154" s="150" t="s">
        <v>83</v>
      </c>
      <c r="AY154" s="16" t="s">
        <v>122</v>
      </c>
      <c r="BE154" s="151">
        <f>IF(N154="základní",J154,0)</f>
        <v>0</v>
      </c>
      <c r="BF154" s="151">
        <f>IF(N154="snížená",J154,0)</f>
        <v>0</v>
      </c>
      <c r="BG154" s="151">
        <f>IF(N154="zákl. přenesená",J154,0)</f>
        <v>0</v>
      </c>
      <c r="BH154" s="151">
        <f>IF(N154="sníž. přenesená",J154,0)</f>
        <v>0</v>
      </c>
      <c r="BI154" s="151">
        <f>IF(N154="nulová",J154,0)</f>
        <v>0</v>
      </c>
      <c r="BJ154" s="16" t="s">
        <v>81</v>
      </c>
      <c r="BK154" s="151">
        <f>ROUND(I154*H154,2)</f>
        <v>0</v>
      </c>
      <c r="BL154" s="16" t="s">
        <v>139</v>
      </c>
      <c r="BM154" s="150" t="s">
        <v>211</v>
      </c>
    </row>
    <row r="155" spans="1:65" s="2" customFormat="1" ht="33" customHeight="1">
      <c r="A155" s="31"/>
      <c r="B155" s="138"/>
      <c r="C155" s="152" t="s">
        <v>212</v>
      </c>
      <c r="D155" s="152" t="s">
        <v>134</v>
      </c>
      <c r="E155" s="153" t="s">
        <v>213</v>
      </c>
      <c r="F155" s="154" t="s">
        <v>214</v>
      </c>
      <c r="G155" s="155" t="s">
        <v>137</v>
      </c>
      <c r="H155" s="156">
        <v>12738.6</v>
      </c>
      <c r="I155" s="157"/>
      <c r="J155" s="158">
        <f>ROUND(I155*H155,2)</f>
        <v>0</v>
      </c>
      <c r="K155" s="154" t="s">
        <v>1</v>
      </c>
      <c r="L155" s="159"/>
      <c r="M155" s="160" t="s">
        <v>1</v>
      </c>
      <c r="N155" s="161" t="s">
        <v>38</v>
      </c>
      <c r="O155" s="57"/>
      <c r="P155" s="148">
        <f>O155*H155</f>
        <v>0</v>
      </c>
      <c r="Q155" s="148">
        <v>6.0000000000000002E-5</v>
      </c>
      <c r="R155" s="148">
        <f>Q155*H155</f>
        <v>0.764316</v>
      </c>
      <c r="S155" s="148">
        <v>0</v>
      </c>
      <c r="T155" s="14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0" t="s">
        <v>138</v>
      </c>
      <c r="AT155" s="150" t="s">
        <v>134</v>
      </c>
      <c r="AU155" s="150" t="s">
        <v>83</v>
      </c>
      <c r="AY155" s="16" t="s">
        <v>122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6" t="s">
        <v>81</v>
      </c>
      <c r="BK155" s="151">
        <f>ROUND(I155*H155,2)</f>
        <v>0</v>
      </c>
      <c r="BL155" s="16" t="s">
        <v>139</v>
      </c>
      <c r="BM155" s="150" t="s">
        <v>215</v>
      </c>
    </row>
    <row r="156" spans="1:65" s="13" customFormat="1">
      <c r="B156" s="162"/>
      <c r="D156" s="163" t="s">
        <v>140</v>
      </c>
      <c r="F156" s="164" t="s">
        <v>216</v>
      </c>
      <c r="H156" s="165">
        <v>12738.6</v>
      </c>
      <c r="I156" s="166"/>
      <c r="L156" s="162"/>
      <c r="M156" s="167"/>
      <c r="N156" s="168"/>
      <c r="O156" s="168"/>
      <c r="P156" s="168"/>
      <c r="Q156" s="168"/>
      <c r="R156" s="168"/>
      <c r="S156" s="168"/>
      <c r="T156" s="169"/>
      <c r="AT156" s="170" t="s">
        <v>140</v>
      </c>
      <c r="AU156" s="170" t="s">
        <v>83</v>
      </c>
      <c r="AV156" s="13" t="s">
        <v>83</v>
      </c>
      <c r="AW156" s="13" t="s">
        <v>3</v>
      </c>
      <c r="AX156" s="13" t="s">
        <v>81</v>
      </c>
      <c r="AY156" s="170" t="s">
        <v>122</v>
      </c>
    </row>
    <row r="157" spans="1:65" s="2" customFormat="1" ht="24.15" customHeight="1">
      <c r="A157" s="31"/>
      <c r="B157" s="138"/>
      <c r="C157" s="139" t="s">
        <v>217</v>
      </c>
      <c r="D157" s="139" t="s">
        <v>125</v>
      </c>
      <c r="E157" s="140" t="s">
        <v>218</v>
      </c>
      <c r="F157" s="141" t="s">
        <v>219</v>
      </c>
      <c r="G157" s="142" t="s">
        <v>137</v>
      </c>
      <c r="H157" s="143">
        <v>12132</v>
      </c>
      <c r="I157" s="144"/>
      <c r="J157" s="145">
        <f>ROUND(I157*H157,2)</f>
        <v>0</v>
      </c>
      <c r="K157" s="141" t="s">
        <v>1</v>
      </c>
      <c r="L157" s="32"/>
      <c r="M157" s="146" t="s">
        <v>1</v>
      </c>
      <c r="N157" s="147" t="s">
        <v>38</v>
      </c>
      <c r="O157" s="57"/>
      <c r="P157" s="148">
        <f>O157*H157</f>
        <v>0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0" t="s">
        <v>139</v>
      </c>
      <c r="AT157" s="150" t="s">
        <v>125</v>
      </c>
      <c r="AU157" s="150" t="s">
        <v>83</v>
      </c>
      <c r="AY157" s="16" t="s">
        <v>122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6" t="s">
        <v>81</v>
      </c>
      <c r="BK157" s="151">
        <f>ROUND(I157*H157,2)</f>
        <v>0</v>
      </c>
      <c r="BL157" s="16" t="s">
        <v>139</v>
      </c>
      <c r="BM157" s="150" t="s">
        <v>220</v>
      </c>
    </row>
    <row r="158" spans="1:65" s="2" customFormat="1" ht="24.15" customHeight="1">
      <c r="A158" s="31"/>
      <c r="B158" s="138"/>
      <c r="C158" s="152" t="s">
        <v>197</v>
      </c>
      <c r="D158" s="152" t="s">
        <v>134</v>
      </c>
      <c r="E158" s="153" t="s">
        <v>221</v>
      </c>
      <c r="F158" s="154" t="s">
        <v>222</v>
      </c>
      <c r="G158" s="155" t="s">
        <v>137</v>
      </c>
      <c r="H158" s="156">
        <v>533.4</v>
      </c>
      <c r="I158" s="157"/>
      <c r="J158" s="158">
        <f>ROUND(I158*H158,2)</f>
        <v>0</v>
      </c>
      <c r="K158" s="154" t="s">
        <v>1</v>
      </c>
      <c r="L158" s="159"/>
      <c r="M158" s="160" t="s">
        <v>1</v>
      </c>
      <c r="N158" s="161" t="s">
        <v>38</v>
      </c>
      <c r="O158" s="57"/>
      <c r="P158" s="148">
        <f>O158*H158</f>
        <v>0</v>
      </c>
      <c r="Q158" s="148">
        <v>1.0000000000000001E-5</v>
      </c>
      <c r="R158" s="148">
        <f>Q158*H158</f>
        <v>5.3340000000000002E-3</v>
      </c>
      <c r="S158" s="148">
        <v>0</v>
      </c>
      <c r="T158" s="149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0" t="s">
        <v>138</v>
      </c>
      <c r="AT158" s="150" t="s">
        <v>134</v>
      </c>
      <c r="AU158" s="150" t="s">
        <v>83</v>
      </c>
      <c r="AY158" s="16" t="s">
        <v>122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6" t="s">
        <v>81</v>
      </c>
      <c r="BK158" s="151">
        <f>ROUND(I158*H158,2)</f>
        <v>0</v>
      </c>
      <c r="BL158" s="16" t="s">
        <v>139</v>
      </c>
      <c r="BM158" s="150" t="s">
        <v>223</v>
      </c>
    </row>
    <row r="159" spans="1:65" s="13" customFormat="1">
      <c r="B159" s="162"/>
      <c r="D159" s="163" t="s">
        <v>140</v>
      </c>
      <c r="F159" s="164" t="s">
        <v>224</v>
      </c>
      <c r="H159" s="165">
        <v>533.4</v>
      </c>
      <c r="I159" s="166"/>
      <c r="L159" s="162"/>
      <c r="M159" s="167"/>
      <c r="N159" s="168"/>
      <c r="O159" s="168"/>
      <c r="P159" s="168"/>
      <c r="Q159" s="168"/>
      <c r="R159" s="168"/>
      <c r="S159" s="168"/>
      <c r="T159" s="169"/>
      <c r="AT159" s="170" t="s">
        <v>140</v>
      </c>
      <c r="AU159" s="170" t="s">
        <v>83</v>
      </c>
      <c r="AV159" s="13" t="s">
        <v>83</v>
      </c>
      <c r="AW159" s="13" t="s">
        <v>3</v>
      </c>
      <c r="AX159" s="13" t="s">
        <v>81</v>
      </c>
      <c r="AY159" s="170" t="s">
        <v>122</v>
      </c>
    </row>
    <row r="160" spans="1:65" s="2" customFormat="1" ht="24.15" customHeight="1">
      <c r="A160" s="31"/>
      <c r="B160" s="138"/>
      <c r="C160" s="139" t="s">
        <v>7</v>
      </c>
      <c r="D160" s="139" t="s">
        <v>125</v>
      </c>
      <c r="E160" s="140" t="s">
        <v>225</v>
      </c>
      <c r="F160" s="141" t="s">
        <v>226</v>
      </c>
      <c r="G160" s="142" t="s">
        <v>137</v>
      </c>
      <c r="H160" s="143">
        <v>508</v>
      </c>
      <c r="I160" s="144"/>
      <c r="J160" s="145">
        <f t="shared" ref="J160:J193" si="10">ROUND(I160*H160,2)</f>
        <v>0</v>
      </c>
      <c r="K160" s="141" t="s">
        <v>1</v>
      </c>
      <c r="L160" s="32"/>
      <c r="M160" s="146" t="s">
        <v>1</v>
      </c>
      <c r="N160" s="147" t="s">
        <v>38</v>
      </c>
      <c r="O160" s="57"/>
      <c r="P160" s="148">
        <f t="shared" ref="P160:P193" si="11">O160*H160</f>
        <v>0</v>
      </c>
      <c r="Q160" s="148">
        <v>0</v>
      </c>
      <c r="R160" s="148">
        <f t="shared" ref="R160:R193" si="12">Q160*H160</f>
        <v>0</v>
      </c>
      <c r="S160" s="148">
        <v>0</v>
      </c>
      <c r="T160" s="149">
        <f t="shared" ref="T160:T193" si="13"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0" t="s">
        <v>139</v>
      </c>
      <c r="AT160" s="150" t="s">
        <v>125</v>
      </c>
      <c r="AU160" s="150" t="s">
        <v>83</v>
      </c>
      <c r="AY160" s="16" t="s">
        <v>122</v>
      </c>
      <c r="BE160" s="151">
        <f t="shared" ref="BE160:BE193" si="14">IF(N160="základní",J160,0)</f>
        <v>0</v>
      </c>
      <c r="BF160" s="151">
        <f t="shared" ref="BF160:BF193" si="15">IF(N160="snížená",J160,0)</f>
        <v>0</v>
      </c>
      <c r="BG160" s="151">
        <f t="shared" ref="BG160:BG193" si="16">IF(N160="zákl. přenesená",J160,0)</f>
        <v>0</v>
      </c>
      <c r="BH160" s="151">
        <f t="shared" ref="BH160:BH193" si="17">IF(N160="sníž. přenesená",J160,0)</f>
        <v>0</v>
      </c>
      <c r="BI160" s="151">
        <f t="shared" ref="BI160:BI193" si="18">IF(N160="nulová",J160,0)</f>
        <v>0</v>
      </c>
      <c r="BJ160" s="16" t="s">
        <v>81</v>
      </c>
      <c r="BK160" s="151">
        <f t="shared" ref="BK160:BK193" si="19">ROUND(I160*H160,2)</f>
        <v>0</v>
      </c>
      <c r="BL160" s="16" t="s">
        <v>139</v>
      </c>
      <c r="BM160" s="150" t="s">
        <v>227</v>
      </c>
    </row>
    <row r="161" spans="1:65" s="2" customFormat="1" ht="24.15" customHeight="1">
      <c r="A161" s="31"/>
      <c r="B161" s="138"/>
      <c r="C161" s="152" t="s">
        <v>185</v>
      </c>
      <c r="D161" s="152" t="s">
        <v>134</v>
      </c>
      <c r="E161" s="153" t="s">
        <v>228</v>
      </c>
      <c r="F161" s="154" t="s">
        <v>229</v>
      </c>
      <c r="G161" s="155" t="s">
        <v>148</v>
      </c>
      <c r="H161" s="156">
        <v>1</v>
      </c>
      <c r="I161" s="157"/>
      <c r="J161" s="158">
        <f t="shared" si="10"/>
        <v>0</v>
      </c>
      <c r="K161" s="154" t="s">
        <v>149</v>
      </c>
      <c r="L161" s="159"/>
      <c r="M161" s="160" t="s">
        <v>1</v>
      </c>
      <c r="N161" s="161" t="s">
        <v>38</v>
      </c>
      <c r="O161" s="57"/>
      <c r="P161" s="148">
        <f t="shared" si="11"/>
        <v>0</v>
      </c>
      <c r="Q161" s="148">
        <v>0.11</v>
      </c>
      <c r="R161" s="148">
        <f t="shared" si="12"/>
        <v>0.11</v>
      </c>
      <c r="S161" s="148">
        <v>0</v>
      </c>
      <c r="T161" s="149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0" t="s">
        <v>138</v>
      </c>
      <c r="AT161" s="150" t="s">
        <v>134</v>
      </c>
      <c r="AU161" s="150" t="s">
        <v>83</v>
      </c>
      <c r="AY161" s="16" t="s">
        <v>122</v>
      </c>
      <c r="BE161" s="151">
        <f t="shared" si="14"/>
        <v>0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6" t="s">
        <v>81</v>
      </c>
      <c r="BK161" s="151">
        <f t="shared" si="19"/>
        <v>0</v>
      </c>
      <c r="BL161" s="16" t="s">
        <v>139</v>
      </c>
      <c r="BM161" s="150" t="s">
        <v>230</v>
      </c>
    </row>
    <row r="162" spans="1:65" s="2" customFormat="1" ht="24.15" customHeight="1">
      <c r="A162" s="31"/>
      <c r="B162" s="138"/>
      <c r="C162" s="152" t="s">
        <v>231</v>
      </c>
      <c r="D162" s="152" t="s">
        <v>134</v>
      </c>
      <c r="E162" s="153" t="s">
        <v>232</v>
      </c>
      <c r="F162" s="154" t="s">
        <v>233</v>
      </c>
      <c r="G162" s="155" t="s">
        <v>148</v>
      </c>
      <c r="H162" s="156">
        <v>3</v>
      </c>
      <c r="I162" s="157"/>
      <c r="J162" s="158">
        <f t="shared" si="10"/>
        <v>0</v>
      </c>
      <c r="K162" s="154" t="s">
        <v>1</v>
      </c>
      <c r="L162" s="159"/>
      <c r="M162" s="160" t="s">
        <v>1</v>
      </c>
      <c r="N162" s="161" t="s">
        <v>38</v>
      </c>
      <c r="O162" s="57"/>
      <c r="P162" s="148">
        <f t="shared" si="11"/>
        <v>0</v>
      </c>
      <c r="Q162" s="148">
        <v>7.9000000000000001E-2</v>
      </c>
      <c r="R162" s="148">
        <f t="shared" si="12"/>
        <v>0.23699999999999999</v>
      </c>
      <c r="S162" s="148">
        <v>0</v>
      </c>
      <c r="T162" s="149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0" t="s">
        <v>138</v>
      </c>
      <c r="AT162" s="150" t="s">
        <v>134</v>
      </c>
      <c r="AU162" s="150" t="s">
        <v>83</v>
      </c>
      <c r="AY162" s="16" t="s">
        <v>122</v>
      </c>
      <c r="BE162" s="151">
        <f t="shared" si="14"/>
        <v>0</v>
      </c>
      <c r="BF162" s="151">
        <f t="shared" si="15"/>
        <v>0</v>
      </c>
      <c r="BG162" s="151">
        <f t="shared" si="16"/>
        <v>0</v>
      </c>
      <c r="BH162" s="151">
        <f t="shared" si="17"/>
        <v>0</v>
      </c>
      <c r="BI162" s="151">
        <f t="shared" si="18"/>
        <v>0</v>
      </c>
      <c r="BJ162" s="16" t="s">
        <v>81</v>
      </c>
      <c r="BK162" s="151">
        <f t="shared" si="19"/>
        <v>0</v>
      </c>
      <c r="BL162" s="16" t="s">
        <v>139</v>
      </c>
      <c r="BM162" s="150" t="s">
        <v>234</v>
      </c>
    </row>
    <row r="163" spans="1:65" s="2" customFormat="1" ht="24.15" customHeight="1">
      <c r="A163" s="31"/>
      <c r="B163" s="138"/>
      <c r="C163" s="152" t="s">
        <v>235</v>
      </c>
      <c r="D163" s="152" t="s">
        <v>134</v>
      </c>
      <c r="E163" s="153" t="s">
        <v>236</v>
      </c>
      <c r="F163" s="154" t="s">
        <v>237</v>
      </c>
      <c r="G163" s="155" t="s">
        <v>148</v>
      </c>
      <c r="H163" s="156">
        <v>2</v>
      </c>
      <c r="I163" s="157"/>
      <c r="J163" s="158">
        <f t="shared" si="10"/>
        <v>0</v>
      </c>
      <c r="K163" s="154" t="s">
        <v>149</v>
      </c>
      <c r="L163" s="159"/>
      <c r="M163" s="160" t="s">
        <v>1</v>
      </c>
      <c r="N163" s="161" t="s">
        <v>38</v>
      </c>
      <c r="O163" s="57"/>
      <c r="P163" s="148">
        <f t="shared" si="11"/>
        <v>0</v>
      </c>
      <c r="Q163" s="148">
        <v>2.1700000000000001E-2</v>
      </c>
      <c r="R163" s="148">
        <f t="shared" si="12"/>
        <v>4.3400000000000001E-2</v>
      </c>
      <c r="S163" s="148">
        <v>0</v>
      </c>
      <c r="T163" s="149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0" t="s">
        <v>138</v>
      </c>
      <c r="AT163" s="150" t="s">
        <v>134</v>
      </c>
      <c r="AU163" s="150" t="s">
        <v>83</v>
      </c>
      <c r="AY163" s="16" t="s">
        <v>122</v>
      </c>
      <c r="BE163" s="151">
        <f t="shared" si="14"/>
        <v>0</v>
      </c>
      <c r="BF163" s="151">
        <f t="shared" si="15"/>
        <v>0</v>
      </c>
      <c r="BG163" s="151">
        <f t="shared" si="16"/>
        <v>0</v>
      </c>
      <c r="BH163" s="151">
        <f t="shared" si="17"/>
        <v>0</v>
      </c>
      <c r="BI163" s="151">
        <f t="shared" si="18"/>
        <v>0</v>
      </c>
      <c r="BJ163" s="16" t="s">
        <v>81</v>
      </c>
      <c r="BK163" s="151">
        <f t="shared" si="19"/>
        <v>0</v>
      </c>
      <c r="BL163" s="16" t="s">
        <v>139</v>
      </c>
      <c r="BM163" s="150" t="s">
        <v>238</v>
      </c>
    </row>
    <row r="164" spans="1:65" s="2" customFormat="1" ht="24.15" customHeight="1">
      <c r="A164" s="31"/>
      <c r="B164" s="138"/>
      <c r="C164" s="152" t="s">
        <v>239</v>
      </c>
      <c r="D164" s="152" t="s">
        <v>134</v>
      </c>
      <c r="E164" s="153" t="s">
        <v>240</v>
      </c>
      <c r="F164" s="154" t="s">
        <v>241</v>
      </c>
      <c r="G164" s="155" t="s">
        <v>148</v>
      </c>
      <c r="H164" s="156">
        <v>1</v>
      </c>
      <c r="I164" s="157"/>
      <c r="J164" s="158">
        <f t="shared" si="10"/>
        <v>0</v>
      </c>
      <c r="K164" s="154" t="s">
        <v>149</v>
      </c>
      <c r="L164" s="159"/>
      <c r="M164" s="160" t="s">
        <v>1</v>
      </c>
      <c r="N164" s="161" t="s">
        <v>38</v>
      </c>
      <c r="O164" s="57"/>
      <c r="P164" s="148">
        <f t="shared" si="11"/>
        <v>0</v>
      </c>
      <c r="Q164" s="148">
        <v>1.84E-2</v>
      </c>
      <c r="R164" s="148">
        <f t="shared" si="12"/>
        <v>1.84E-2</v>
      </c>
      <c r="S164" s="148">
        <v>0</v>
      </c>
      <c r="T164" s="149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0" t="s">
        <v>138</v>
      </c>
      <c r="AT164" s="150" t="s">
        <v>134</v>
      </c>
      <c r="AU164" s="150" t="s">
        <v>83</v>
      </c>
      <c r="AY164" s="16" t="s">
        <v>122</v>
      </c>
      <c r="BE164" s="151">
        <f t="shared" si="14"/>
        <v>0</v>
      </c>
      <c r="BF164" s="151">
        <f t="shared" si="15"/>
        <v>0</v>
      </c>
      <c r="BG164" s="151">
        <f t="shared" si="16"/>
        <v>0</v>
      </c>
      <c r="BH164" s="151">
        <f t="shared" si="17"/>
        <v>0</v>
      </c>
      <c r="BI164" s="151">
        <f t="shared" si="18"/>
        <v>0</v>
      </c>
      <c r="BJ164" s="16" t="s">
        <v>81</v>
      </c>
      <c r="BK164" s="151">
        <f t="shared" si="19"/>
        <v>0</v>
      </c>
      <c r="BL164" s="16" t="s">
        <v>139</v>
      </c>
      <c r="BM164" s="150" t="s">
        <v>242</v>
      </c>
    </row>
    <row r="165" spans="1:65" s="2" customFormat="1" ht="24.15" customHeight="1">
      <c r="A165" s="31"/>
      <c r="B165" s="138"/>
      <c r="C165" s="139" t="s">
        <v>243</v>
      </c>
      <c r="D165" s="139" t="s">
        <v>125</v>
      </c>
      <c r="E165" s="140" t="s">
        <v>244</v>
      </c>
      <c r="F165" s="141" t="s">
        <v>245</v>
      </c>
      <c r="G165" s="142" t="s">
        <v>148</v>
      </c>
      <c r="H165" s="143">
        <v>1</v>
      </c>
      <c r="I165" s="144"/>
      <c r="J165" s="145">
        <f t="shared" si="10"/>
        <v>0</v>
      </c>
      <c r="K165" s="141" t="s">
        <v>149</v>
      </c>
      <c r="L165" s="32"/>
      <c r="M165" s="146" t="s">
        <v>1</v>
      </c>
      <c r="N165" s="147" t="s">
        <v>38</v>
      </c>
      <c r="O165" s="57"/>
      <c r="P165" s="148">
        <f t="shared" si="11"/>
        <v>0</v>
      </c>
      <c r="Q165" s="148">
        <v>0</v>
      </c>
      <c r="R165" s="148">
        <f t="shared" si="12"/>
        <v>0</v>
      </c>
      <c r="S165" s="148">
        <v>0</v>
      </c>
      <c r="T165" s="149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0" t="s">
        <v>139</v>
      </c>
      <c r="AT165" s="150" t="s">
        <v>125</v>
      </c>
      <c r="AU165" s="150" t="s">
        <v>83</v>
      </c>
      <c r="AY165" s="16" t="s">
        <v>122</v>
      </c>
      <c r="BE165" s="151">
        <f t="shared" si="14"/>
        <v>0</v>
      </c>
      <c r="BF165" s="151">
        <f t="shared" si="15"/>
        <v>0</v>
      </c>
      <c r="BG165" s="151">
        <f t="shared" si="16"/>
        <v>0</v>
      </c>
      <c r="BH165" s="151">
        <f t="shared" si="17"/>
        <v>0</v>
      </c>
      <c r="BI165" s="151">
        <f t="shared" si="18"/>
        <v>0</v>
      </c>
      <c r="BJ165" s="16" t="s">
        <v>81</v>
      </c>
      <c r="BK165" s="151">
        <f t="shared" si="19"/>
        <v>0</v>
      </c>
      <c r="BL165" s="16" t="s">
        <v>139</v>
      </c>
      <c r="BM165" s="150" t="s">
        <v>246</v>
      </c>
    </row>
    <row r="166" spans="1:65" s="2" customFormat="1" ht="21.75" customHeight="1">
      <c r="A166" s="31"/>
      <c r="B166" s="138"/>
      <c r="C166" s="139" t="s">
        <v>206</v>
      </c>
      <c r="D166" s="139" t="s">
        <v>125</v>
      </c>
      <c r="E166" s="140" t="s">
        <v>247</v>
      </c>
      <c r="F166" s="141" t="s">
        <v>248</v>
      </c>
      <c r="G166" s="142" t="s">
        <v>148</v>
      </c>
      <c r="H166" s="143">
        <v>6</v>
      </c>
      <c r="I166" s="144"/>
      <c r="J166" s="145">
        <f t="shared" si="10"/>
        <v>0</v>
      </c>
      <c r="K166" s="141" t="s">
        <v>149</v>
      </c>
      <c r="L166" s="32"/>
      <c r="M166" s="146" t="s">
        <v>1</v>
      </c>
      <c r="N166" s="147" t="s">
        <v>38</v>
      </c>
      <c r="O166" s="57"/>
      <c r="P166" s="148">
        <f t="shared" si="11"/>
        <v>0</v>
      </c>
      <c r="Q166" s="148">
        <v>0</v>
      </c>
      <c r="R166" s="148">
        <f t="shared" si="12"/>
        <v>0</v>
      </c>
      <c r="S166" s="148">
        <v>0</v>
      </c>
      <c r="T166" s="149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0" t="s">
        <v>139</v>
      </c>
      <c r="AT166" s="150" t="s">
        <v>125</v>
      </c>
      <c r="AU166" s="150" t="s">
        <v>83</v>
      </c>
      <c r="AY166" s="16" t="s">
        <v>122</v>
      </c>
      <c r="BE166" s="151">
        <f t="shared" si="14"/>
        <v>0</v>
      </c>
      <c r="BF166" s="151">
        <f t="shared" si="15"/>
        <v>0</v>
      </c>
      <c r="BG166" s="151">
        <f t="shared" si="16"/>
        <v>0</v>
      </c>
      <c r="BH166" s="151">
        <f t="shared" si="17"/>
        <v>0</v>
      </c>
      <c r="BI166" s="151">
        <f t="shared" si="18"/>
        <v>0</v>
      </c>
      <c r="BJ166" s="16" t="s">
        <v>81</v>
      </c>
      <c r="BK166" s="151">
        <f t="shared" si="19"/>
        <v>0</v>
      </c>
      <c r="BL166" s="16" t="s">
        <v>139</v>
      </c>
      <c r="BM166" s="150" t="s">
        <v>249</v>
      </c>
    </row>
    <row r="167" spans="1:65" s="2" customFormat="1" ht="16.5" customHeight="1">
      <c r="A167" s="31"/>
      <c r="B167" s="138"/>
      <c r="C167" s="152" t="s">
        <v>250</v>
      </c>
      <c r="D167" s="152" t="s">
        <v>134</v>
      </c>
      <c r="E167" s="153" t="s">
        <v>251</v>
      </c>
      <c r="F167" s="154" t="s">
        <v>252</v>
      </c>
      <c r="G167" s="155" t="s">
        <v>148</v>
      </c>
      <c r="H167" s="156">
        <v>9</v>
      </c>
      <c r="I167" s="157"/>
      <c r="J167" s="158">
        <f t="shared" si="10"/>
        <v>0</v>
      </c>
      <c r="K167" s="154" t="s">
        <v>1</v>
      </c>
      <c r="L167" s="159"/>
      <c r="M167" s="160" t="s">
        <v>1</v>
      </c>
      <c r="N167" s="161" t="s">
        <v>38</v>
      </c>
      <c r="O167" s="57"/>
      <c r="P167" s="148">
        <f t="shared" si="11"/>
        <v>0</v>
      </c>
      <c r="Q167" s="148">
        <v>0</v>
      </c>
      <c r="R167" s="148">
        <f t="shared" si="12"/>
        <v>0</v>
      </c>
      <c r="S167" s="148">
        <v>0</v>
      </c>
      <c r="T167" s="149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0" t="s">
        <v>138</v>
      </c>
      <c r="AT167" s="150" t="s">
        <v>134</v>
      </c>
      <c r="AU167" s="150" t="s">
        <v>83</v>
      </c>
      <c r="AY167" s="16" t="s">
        <v>122</v>
      </c>
      <c r="BE167" s="151">
        <f t="shared" si="14"/>
        <v>0</v>
      </c>
      <c r="BF167" s="151">
        <f t="shared" si="15"/>
        <v>0</v>
      </c>
      <c r="BG167" s="151">
        <f t="shared" si="16"/>
        <v>0</v>
      </c>
      <c r="BH167" s="151">
        <f t="shared" si="17"/>
        <v>0</v>
      </c>
      <c r="BI167" s="151">
        <f t="shared" si="18"/>
        <v>0</v>
      </c>
      <c r="BJ167" s="16" t="s">
        <v>81</v>
      </c>
      <c r="BK167" s="151">
        <f t="shared" si="19"/>
        <v>0</v>
      </c>
      <c r="BL167" s="16" t="s">
        <v>139</v>
      </c>
      <c r="BM167" s="150" t="s">
        <v>253</v>
      </c>
    </row>
    <row r="168" spans="1:65" s="2" customFormat="1" ht="16.5" customHeight="1">
      <c r="A168" s="31"/>
      <c r="B168" s="138"/>
      <c r="C168" s="139" t="s">
        <v>254</v>
      </c>
      <c r="D168" s="139" t="s">
        <v>125</v>
      </c>
      <c r="E168" s="140" t="s">
        <v>255</v>
      </c>
      <c r="F168" s="141" t="s">
        <v>256</v>
      </c>
      <c r="G168" s="142" t="s">
        <v>148</v>
      </c>
      <c r="H168" s="143">
        <v>9</v>
      </c>
      <c r="I168" s="144"/>
      <c r="J168" s="145">
        <f t="shared" si="10"/>
        <v>0</v>
      </c>
      <c r="K168" s="141" t="s">
        <v>1</v>
      </c>
      <c r="L168" s="32"/>
      <c r="M168" s="146" t="s">
        <v>1</v>
      </c>
      <c r="N168" s="147" t="s">
        <v>38</v>
      </c>
      <c r="O168" s="57"/>
      <c r="P168" s="148">
        <f t="shared" si="11"/>
        <v>0</v>
      </c>
      <c r="Q168" s="148">
        <v>0</v>
      </c>
      <c r="R168" s="148">
        <f t="shared" si="12"/>
        <v>0</v>
      </c>
      <c r="S168" s="148">
        <v>0</v>
      </c>
      <c r="T168" s="149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0" t="s">
        <v>139</v>
      </c>
      <c r="AT168" s="150" t="s">
        <v>125</v>
      </c>
      <c r="AU168" s="150" t="s">
        <v>83</v>
      </c>
      <c r="AY168" s="16" t="s">
        <v>122</v>
      </c>
      <c r="BE168" s="151">
        <f t="shared" si="14"/>
        <v>0</v>
      </c>
      <c r="BF168" s="151">
        <f t="shared" si="15"/>
        <v>0</v>
      </c>
      <c r="BG168" s="151">
        <f t="shared" si="16"/>
        <v>0</v>
      </c>
      <c r="BH168" s="151">
        <f t="shared" si="17"/>
        <v>0</v>
      </c>
      <c r="BI168" s="151">
        <f t="shared" si="18"/>
        <v>0</v>
      </c>
      <c r="BJ168" s="16" t="s">
        <v>81</v>
      </c>
      <c r="BK168" s="151">
        <f t="shared" si="19"/>
        <v>0</v>
      </c>
      <c r="BL168" s="16" t="s">
        <v>139</v>
      </c>
      <c r="BM168" s="150" t="s">
        <v>257</v>
      </c>
    </row>
    <row r="169" spans="1:65" s="2" customFormat="1" ht="16.5" customHeight="1">
      <c r="A169" s="31"/>
      <c r="B169" s="138"/>
      <c r="C169" s="152" t="s">
        <v>211</v>
      </c>
      <c r="D169" s="152" t="s">
        <v>134</v>
      </c>
      <c r="E169" s="153" t="s">
        <v>258</v>
      </c>
      <c r="F169" s="154" t="s">
        <v>259</v>
      </c>
      <c r="G169" s="155" t="s">
        <v>148</v>
      </c>
      <c r="H169" s="156">
        <v>17</v>
      </c>
      <c r="I169" s="157"/>
      <c r="J169" s="158">
        <f t="shared" si="10"/>
        <v>0</v>
      </c>
      <c r="K169" s="154" t="s">
        <v>1</v>
      </c>
      <c r="L169" s="159"/>
      <c r="M169" s="160" t="s">
        <v>1</v>
      </c>
      <c r="N169" s="161" t="s">
        <v>38</v>
      </c>
      <c r="O169" s="57"/>
      <c r="P169" s="148">
        <f t="shared" si="11"/>
        <v>0</v>
      </c>
      <c r="Q169" s="148">
        <v>0</v>
      </c>
      <c r="R169" s="148">
        <f t="shared" si="12"/>
        <v>0</v>
      </c>
      <c r="S169" s="148">
        <v>0</v>
      </c>
      <c r="T169" s="149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0" t="s">
        <v>138</v>
      </c>
      <c r="AT169" s="150" t="s">
        <v>134</v>
      </c>
      <c r="AU169" s="150" t="s">
        <v>83</v>
      </c>
      <c r="AY169" s="16" t="s">
        <v>122</v>
      </c>
      <c r="BE169" s="151">
        <f t="shared" si="14"/>
        <v>0</v>
      </c>
      <c r="BF169" s="151">
        <f t="shared" si="15"/>
        <v>0</v>
      </c>
      <c r="BG169" s="151">
        <f t="shared" si="16"/>
        <v>0</v>
      </c>
      <c r="BH169" s="151">
        <f t="shared" si="17"/>
        <v>0</v>
      </c>
      <c r="BI169" s="151">
        <f t="shared" si="18"/>
        <v>0</v>
      </c>
      <c r="BJ169" s="16" t="s">
        <v>81</v>
      </c>
      <c r="BK169" s="151">
        <f t="shared" si="19"/>
        <v>0</v>
      </c>
      <c r="BL169" s="16" t="s">
        <v>139</v>
      </c>
      <c r="BM169" s="150" t="s">
        <v>260</v>
      </c>
    </row>
    <row r="170" spans="1:65" s="2" customFormat="1" ht="37.950000000000003" customHeight="1">
      <c r="A170" s="31"/>
      <c r="B170" s="138"/>
      <c r="C170" s="139" t="s">
        <v>261</v>
      </c>
      <c r="D170" s="139" t="s">
        <v>125</v>
      </c>
      <c r="E170" s="140" t="s">
        <v>262</v>
      </c>
      <c r="F170" s="141" t="s">
        <v>263</v>
      </c>
      <c r="G170" s="142" t="s">
        <v>148</v>
      </c>
      <c r="H170" s="143">
        <v>17</v>
      </c>
      <c r="I170" s="144"/>
      <c r="J170" s="145">
        <f t="shared" si="10"/>
        <v>0</v>
      </c>
      <c r="K170" s="141" t="s">
        <v>1</v>
      </c>
      <c r="L170" s="32"/>
      <c r="M170" s="146" t="s">
        <v>1</v>
      </c>
      <c r="N170" s="147" t="s">
        <v>38</v>
      </c>
      <c r="O170" s="57"/>
      <c r="P170" s="148">
        <f t="shared" si="11"/>
        <v>0</v>
      </c>
      <c r="Q170" s="148">
        <v>0</v>
      </c>
      <c r="R170" s="148">
        <f t="shared" si="12"/>
        <v>0</v>
      </c>
      <c r="S170" s="148">
        <v>0</v>
      </c>
      <c r="T170" s="149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0" t="s">
        <v>139</v>
      </c>
      <c r="AT170" s="150" t="s">
        <v>125</v>
      </c>
      <c r="AU170" s="150" t="s">
        <v>83</v>
      </c>
      <c r="AY170" s="16" t="s">
        <v>122</v>
      </c>
      <c r="BE170" s="151">
        <f t="shared" si="14"/>
        <v>0</v>
      </c>
      <c r="BF170" s="151">
        <f t="shared" si="15"/>
        <v>0</v>
      </c>
      <c r="BG170" s="151">
        <f t="shared" si="16"/>
        <v>0</v>
      </c>
      <c r="BH170" s="151">
        <f t="shared" si="17"/>
        <v>0</v>
      </c>
      <c r="BI170" s="151">
        <f t="shared" si="18"/>
        <v>0</v>
      </c>
      <c r="BJ170" s="16" t="s">
        <v>81</v>
      </c>
      <c r="BK170" s="151">
        <f t="shared" si="19"/>
        <v>0</v>
      </c>
      <c r="BL170" s="16" t="s">
        <v>139</v>
      </c>
      <c r="BM170" s="150" t="s">
        <v>264</v>
      </c>
    </row>
    <row r="171" spans="1:65" s="2" customFormat="1" ht="21.75" customHeight="1">
      <c r="A171" s="31"/>
      <c r="B171" s="138"/>
      <c r="C171" s="152" t="s">
        <v>138</v>
      </c>
      <c r="D171" s="152" t="s">
        <v>134</v>
      </c>
      <c r="E171" s="153" t="s">
        <v>265</v>
      </c>
      <c r="F171" s="154" t="s">
        <v>266</v>
      </c>
      <c r="G171" s="155" t="s">
        <v>148</v>
      </c>
      <c r="H171" s="156">
        <v>17</v>
      </c>
      <c r="I171" s="157"/>
      <c r="J171" s="158">
        <f t="shared" si="10"/>
        <v>0</v>
      </c>
      <c r="K171" s="154" t="s">
        <v>1</v>
      </c>
      <c r="L171" s="159"/>
      <c r="M171" s="160" t="s">
        <v>1</v>
      </c>
      <c r="N171" s="161" t="s">
        <v>38</v>
      </c>
      <c r="O171" s="57"/>
      <c r="P171" s="148">
        <f t="shared" si="11"/>
        <v>0</v>
      </c>
      <c r="Q171" s="148">
        <v>0</v>
      </c>
      <c r="R171" s="148">
        <f t="shared" si="12"/>
        <v>0</v>
      </c>
      <c r="S171" s="148">
        <v>0</v>
      </c>
      <c r="T171" s="149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0" t="s">
        <v>138</v>
      </c>
      <c r="AT171" s="150" t="s">
        <v>134</v>
      </c>
      <c r="AU171" s="150" t="s">
        <v>83</v>
      </c>
      <c r="AY171" s="16" t="s">
        <v>122</v>
      </c>
      <c r="BE171" s="151">
        <f t="shared" si="14"/>
        <v>0</v>
      </c>
      <c r="BF171" s="151">
        <f t="shared" si="15"/>
        <v>0</v>
      </c>
      <c r="BG171" s="151">
        <f t="shared" si="16"/>
        <v>0</v>
      </c>
      <c r="BH171" s="151">
        <f t="shared" si="17"/>
        <v>0</v>
      </c>
      <c r="BI171" s="151">
        <f t="shared" si="18"/>
        <v>0</v>
      </c>
      <c r="BJ171" s="16" t="s">
        <v>81</v>
      </c>
      <c r="BK171" s="151">
        <f t="shared" si="19"/>
        <v>0</v>
      </c>
      <c r="BL171" s="16" t="s">
        <v>139</v>
      </c>
      <c r="BM171" s="150" t="s">
        <v>267</v>
      </c>
    </row>
    <row r="172" spans="1:65" s="2" customFormat="1" ht="33" customHeight="1">
      <c r="A172" s="31"/>
      <c r="B172" s="138"/>
      <c r="C172" s="139" t="s">
        <v>268</v>
      </c>
      <c r="D172" s="139" t="s">
        <v>125</v>
      </c>
      <c r="E172" s="140" t="s">
        <v>269</v>
      </c>
      <c r="F172" s="141" t="s">
        <v>270</v>
      </c>
      <c r="G172" s="142" t="s">
        <v>148</v>
      </c>
      <c r="H172" s="143">
        <v>17</v>
      </c>
      <c r="I172" s="144"/>
      <c r="J172" s="145">
        <f t="shared" si="10"/>
        <v>0</v>
      </c>
      <c r="K172" s="141" t="s">
        <v>149</v>
      </c>
      <c r="L172" s="32"/>
      <c r="M172" s="146" t="s">
        <v>1</v>
      </c>
      <c r="N172" s="147" t="s">
        <v>38</v>
      </c>
      <c r="O172" s="57"/>
      <c r="P172" s="148">
        <f t="shared" si="11"/>
        <v>0</v>
      </c>
      <c r="Q172" s="148">
        <v>0</v>
      </c>
      <c r="R172" s="148">
        <f t="shared" si="12"/>
        <v>0</v>
      </c>
      <c r="S172" s="148">
        <v>0</v>
      </c>
      <c r="T172" s="149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0" t="s">
        <v>139</v>
      </c>
      <c r="AT172" s="150" t="s">
        <v>125</v>
      </c>
      <c r="AU172" s="150" t="s">
        <v>83</v>
      </c>
      <c r="AY172" s="16" t="s">
        <v>122</v>
      </c>
      <c r="BE172" s="151">
        <f t="shared" si="14"/>
        <v>0</v>
      </c>
      <c r="BF172" s="151">
        <f t="shared" si="15"/>
        <v>0</v>
      </c>
      <c r="BG172" s="151">
        <f t="shared" si="16"/>
        <v>0</v>
      </c>
      <c r="BH172" s="151">
        <f t="shared" si="17"/>
        <v>0</v>
      </c>
      <c r="BI172" s="151">
        <f t="shared" si="18"/>
        <v>0</v>
      </c>
      <c r="BJ172" s="16" t="s">
        <v>81</v>
      </c>
      <c r="BK172" s="151">
        <f t="shared" si="19"/>
        <v>0</v>
      </c>
      <c r="BL172" s="16" t="s">
        <v>139</v>
      </c>
      <c r="BM172" s="150" t="s">
        <v>271</v>
      </c>
    </row>
    <row r="173" spans="1:65" s="2" customFormat="1" ht="33" customHeight="1">
      <c r="A173" s="31"/>
      <c r="B173" s="138"/>
      <c r="C173" s="139" t="s">
        <v>234</v>
      </c>
      <c r="D173" s="139" t="s">
        <v>125</v>
      </c>
      <c r="E173" s="140" t="s">
        <v>272</v>
      </c>
      <c r="F173" s="141" t="s">
        <v>273</v>
      </c>
      <c r="G173" s="142" t="s">
        <v>148</v>
      </c>
      <c r="H173" s="143">
        <v>8</v>
      </c>
      <c r="I173" s="144"/>
      <c r="J173" s="145">
        <f t="shared" si="10"/>
        <v>0</v>
      </c>
      <c r="K173" s="141" t="s">
        <v>149</v>
      </c>
      <c r="L173" s="32"/>
      <c r="M173" s="146" t="s">
        <v>1</v>
      </c>
      <c r="N173" s="147" t="s">
        <v>38</v>
      </c>
      <c r="O173" s="57"/>
      <c r="P173" s="148">
        <f t="shared" si="11"/>
        <v>0</v>
      </c>
      <c r="Q173" s="148">
        <v>0</v>
      </c>
      <c r="R173" s="148">
        <f t="shared" si="12"/>
        <v>0</v>
      </c>
      <c r="S173" s="148">
        <v>0</v>
      </c>
      <c r="T173" s="149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0" t="s">
        <v>139</v>
      </c>
      <c r="AT173" s="150" t="s">
        <v>125</v>
      </c>
      <c r="AU173" s="150" t="s">
        <v>83</v>
      </c>
      <c r="AY173" s="16" t="s">
        <v>122</v>
      </c>
      <c r="BE173" s="151">
        <f t="shared" si="14"/>
        <v>0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6" t="s">
        <v>81</v>
      </c>
      <c r="BK173" s="151">
        <f t="shared" si="19"/>
        <v>0</v>
      </c>
      <c r="BL173" s="16" t="s">
        <v>139</v>
      </c>
      <c r="BM173" s="150" t="s">
        <v>274</v>
      </c>
    </row>
    <row r="174" spans="1:65" s="2" customFormat="1" ht="33" customHeight="1">
      <c r="A174" s="31"/>
      <c r="B174" s="138"/>
      <c r="C174" s="152" t="s">
        <v>275</v>
      </c>
      <c r="D174" s="152" t="s">
        <v>134</v>
      </c>
      <c r="E174" s="153" t="s">
        <v>276</v>
      </c>
      <c r="F174" s="154" t="s">
        <v>277</v>
      </c>
      <c r="G174" s="155" t="s">
        <v>148</v>
      </c>
      <c r="H174" s="156">
        <v>8</v>
      </c>
      <c r="I174" s="157"/>
      <c r="J174" s="158">
        <f t="shared" si="10"/>
        <v>0</v>
      </c>
      <c r="K174" s="154" t="s">
        <v>1</v>
      </c>
      <c r="L174" s="159"/>
      <c r="M174" s="160" t="s">
        <v>1</v>
      </c>
      <c r="N174" s="161" t="s">
        <v>38</v>
      </c>
      <c r="O174" s="57"/>
      <c r="P174" s="148">
        <f t="shared" si="11"/>
        <v>0</v>
      </c>
      <c r="Q174" s="148">
        <v>0</v>
      </c>
      <c r="R174" s="148">
        <f t="shared" si="12"/>
        <v>0</v>
      </c>
      <c r="S174" s="148">
        <v>0</v>
      </c>
      <c r="T174" s="149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0" t="s">
        <v>138</v>
      </c>
      <c r="AT174" s="150" t="s">
        <v>134</v>
      </c>
      <c r="AU174" s="150" t="s">
        <v>83</v>
      </c>
      <c r="AY174" s="16" t="s">
        <v>122</v>
      </c>
      <c r="BE174" s="151">
        <f t="shared" si="14"/>
        <v>0</v>
      </c>
      <c r="BF174" s="151">
        <f t="shared" si="15"/>
        <v>0</v>
      </c>
      <c r="BG174" s="151">
        <f t="shared" si="16"/>
        <v>0</v>
      </c>
      <c r="BH174" s="151">
        <f t="shared" si="17"/>
        <v>0</v>
      </c>
      <c r="BI174" s="151">
        <f t="shared" si="18"/>
        <v>0</v>
      </c>
      <c r="BJ174" s="16" t="s">
        <v>81</v>
      </c>
      <c r="BK174" s="151">
        <f t="shared" si="19"/>
        <v>0</v>
      </c>
      <c r="BL174" s="16" t="s">
        <v>139</v>
      </c>
      <c r="BM174" s="150" t="s">
        <v>278</v>
      </c>
    </row>
    <row r="175" spans="1:65" s="2" customFormat="1" ht="24.15" customHeight="1">
      <c r="A175" s="31"/>
      <c r="B175" s="138"/>
      <c r="C175" s="139" t="s">
        <v>279</v>
      </c>
      <c r="D175" s="139" t="s">
        <v>125</v>
      </c>
      <c r="E175" s="140" t="s">
        <v>280</v>
      </c>
      <c r="F175" s="141" t="s">
        <v>281</v>
      </c>
      <c r="G175" s="142" t="s">
        <v>148</v>
      </c>
      <c r="H175" s="143">
        <v>8</v>
      </c>
      <c r="I175" s="144"/>
      <c r="J175" s="145">
        <f t="shared" si="10"/>
        <v>0</v>
      </c>
      <c r="K175" s="141" t="s">
        <v>149</v>
      </c>
      <c r="L175" s="32"/>
      <c r="M175" s="146" t="s">
        <v>1</v>
      </c>
      <c r="N175" s="147" t="s">
        <v>38</v>
      </c>
      <c r="O175" s="57"/>
      <c r="P175" s="148">
        <f t="shared" si="11"/>
        <v>0</v>
      </c>
      <c r="Q175" s="148">
        <v>0</v>
      </c>
      <c r="R175" s="148">
        <f t="shared" si="12"/>
        <v>0</v>
      </c>
      <c r="S175" s="148">
        <v>0</v>
      </c>
      <c r="T175" s="149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0" t="s">
        <v>139</v>
      </c>
      <c r="AT175" s="150" t="s">
        <v>125</v>
      </c>
      <c r="AU175" s="150" t="s">
        <v>83</v>
      </c>
      <c r="AY175" s="16" t="s">
        <v>122</v>
      </c>
      <c r="BE175" s="151">
        <f t="shared" si="14"/>
        <v>0</v>
      </c>
      <c r="BF175" s="151">
        <f t="shared" si="15"/>
        <v>0</v>
      </c>
      <c r="BG175" s="151">
        <f t="shared" si="16"/>
        <v>0</v>
      </c>
      <c r="BH175" s="151">
        <f t="shared" si="17"/>
        <v>0</v>
      </c>
      <c r="BI175" s="151">
        <f t="shared" si="18"/>
        <v>0</v>
      </c>
      <c r="BJ175" s="16" t="s">
        <v>81</v>
      </c>
      <c r="BK175" s="151">
        <f t="shared" si="19"/>
        <v>0</v>
      </c>
      <c r="BL175" s="16" t="s">
        <v>139</v>
      </c>
      <c r="BM175" s="150" t="s">
        <v>282</v>
      </c>
    </row>
    <row r="176" spans="1:65" s="2" customFormat="1" ht="24.15" customHeight="1">
      <c r="A176" s="31"/>
      <c r="B176" s="138"/>
      <c r="C176" s="152" t="s">
        <v>283</v>
      </c>
      <c r="D176" s="152" t="s">
        <v>134</v>
      </c>
      <c r="E176" s="153" t="s">
        <v>284</v>
      </c>
      <c r="F176" s="154" t="s">
        <v>285</v>
      </c>
      <c r="G176" s="155" t="s">
        <v>148</v>
      </c>
      <c r="H176" s="156">
        <v>8</v>
      </c>
      <c r="I176" s="157"/>
      <c r="J176" s="158">
        <f t="shared" si="10"/>
        <v>0</v>
      </c>
      <c r="K176" s="154" t="s">
        <v>1</v>
      </c>
      <c r="L176" s="159"/>
      <c r="M176" s="160" t="s">
        <v>1</v>
      </c>
      <c r="N176" s="161" t="s">
        <v>38</v>
      </c>
      <c r="O176" s="57"/>
      <c r="P176" s="148">
        <f t="shared" si="11"/>
        <v>0</v>
      </c>
      <c r="Q176" s="148">
        <v>4.0000000000000002E-4</v>
      </c>
      <c r="R176" s="148">
        <f t="shared" si="12"/>
        <v>3.2000000000000002E-3</v>
      </c>
      <c r="S176" s="148">
        <v>0</v>
      </c>
      <c r="T176" s="149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0" t="s">
        <v>138</v>
      </c>
      <c r="AT176" s="150" t="s">
        <v>134</v>
      </c>
      <c r="AU176" s="150" t="s">
        <v>83</v>
      </c>
      <c r="AY176" s="16" t="s">
        <v>122</v>
      </c>
      <c r="BE176" s="151">
        <f t="shared" si="14"/>
        <v>0</v>
      </c>
      <c r="BF176" s="151">
        <f t="shared" si="15"/>
        <v>0</v>
      </c>
      <c r="BG176" s="151">
        <f t="shared" si="16"/>
        <v>0</v>
      </c>
      <c r="BH176" s="151">
        <f t="shared" si="17"/>
        <v>0</v>
      </c>
      <c r="BI176" s="151">
        <f t="shared" si="18"/>
        <v>0</v>
      </c>
      <c r="BJ176" s="16" t="s">
        <v>81</v>
      </c>
      <c r="BK176" s="151">
        <f t="shared" si="19"/>
        <v>0</v>
      </c>
      <c r="BL176" s="16" t="s">
        <v>139</v>
      </c>
      <c r="BM176" s="150" t="s">
        <v>286</v>
      </c>
    </row>
    <row r="177" spans="1:65" s="2" customFormat="1" ht="37.950000000000003" customHeight="1">
      <c r="A177" s="31"/>
      <c r="B177" s="138"/>
      <c r="C177" s="139" t="s">
        <v>287</v>
      </c>
      <c r="D177" s="139" t="s">
        <v>125</v>
      </c>
      <c r="E177" s="140" t="s">
        <v>288</v>
      </c>
      <c r="F177" s="141" t="s">
        <v>289</v>
      </c>
      <c r="G177" s="142" t="s">
        <v>148</v>
      </c>
      <c r="H177" s="143">
        <v>72</v>
      </c>
      <c r="I177" s="144"/>
      <c r="J177" s="145">
        <f t="shared" si="10"/>
        <v>0</v>
      </c>
      <c r="K177" s="141" t="s">
        <v>149</v>
      </c>
      <c r="L177" s="32"/>
      <c r="M177" s="146" t="s">
        <v>1</v>
      </c>
      <c r="N177" s="147" t="s">
        <v>38</v>
      </c>
      <c r="O177" s="57"/>
      <c r="P177" s="148">
        <f t="shared" si="11"/>
        <v>0</v>
      </c>
      <c r="Q177" s="148">
        <v>0</v>
      </c>
      <c r="R177" s="148">
        <f t="shared" si="12"/>
        <v>0</v>
      </c>
      <c r="S177" s="148">
        <v>0</v>
      </c>
      <c r="T177" s="149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0" t="s">
        <v>139</v>
      </c>
      <c r="AT177" s="150" t="s">
        <v>125</v>
      </c>
      <c r="AU177" s="150" t="s">
        <v>83</v>
      </c>
      <c r="AY177" s="16" t="s">
        <v>122</v>
      </c>
      <c r="BE177" s="151">
        <f t="shared" si="14"/>
        <v>0</v>
      </c>
      <c r="BF177" s="151">
        <f t="shared" si="15"/>
        <v>0</v>
      </c>
      <c r="BG177" s="151">
        <f t="shared" si="16"/>
        <v>0</v>
      </c>
      <c r="BH177" s="151">
        <f t="shared" si="17"/>
        <v>0</v>
      </c>
      <c r="BI177" s="151">
        <f t="shared" si="18"/>
        <v>0</v>
      </c>
      <c r="BJ177" s="16" t="s">
        <v>81</v>
      </c>
      <c r="BK177" s="151">
        <f t="shared" si="19"/>
        <v>0</v>
      </c>
      <c r="BL177" s="16" t="s">
        <v>139</v>
      </c>
      <c r="BM177" s="150" t="s">
        <v>290</v>
      </c>
    </row>
    <row r="178" spans="1:65" s="2" customFormat="1" ht="16.5" customHeight="1">
      <c r="A178" s="31"/>
      <c r="B178" s="138"/>
      <c r="C178" s="152" t="s">
        <v>291</v>
      </c>
      <c r="D178" s="152" t="s">
        <v>134</v>
      </c>
      <c r="E178" s="153" t="s">
        <v>292</v>
      </c>
      <c r="F178" s="154" t="s">
        <v>293</v>
      </c>
      <c r="G178" s="155" t="s">
        <v>148</v>
      </c>
      <c r="H178" s="156">
        <v>72</v>
      </c>
      <c r="I178" s="157"/>
      <c r="J178" s="158">
        <f t="shared" si="10"/>
        <v>0</v>
      </c>
      <c r="K178" s="154" t="s">
        <v>149</v>
      </c>
      <c r="L178" s="159"/>
      <c r="M178" s="160" t="s">
        <v>1</v>
      </c>
      <c r="N178" s="161" t="s">
        <v>38</v>
      </c>
      <c r="O178" s="57"/>
      <c r="P178" s="148">
        <f t="shared" si="11"/>
        <v>0</v>
      </c>
      <c r="Q178" s="148">
        <v>5.0000000000000002E-5</v>
      </c>
      <c r="R178" s="148">
        <f t="shared" si="12"/>
        <v>3.6000000000000003E-3</v>
      </c>
      <c r="S178" s="148">
        <v>0</v>
      </c>
      <c r="T178" s="149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0" t="s">
        <v>138</v>
      </c>
      <c r="AT178" s="150" t="s">
        <v>134</v>
      </c>
      <c r="AU178" s="150" t="s">
        <v>83</v>
      </c>
      <c r="AY178" s="16" t="s">
        <v>122</v>
      </c>
      <c r="BE178" s="151">
        <f t="shared" si="14"/>
        <v>0</v>
      </c>
      <c r="BF178" s="151">
        <f t="shared" si="15"/>
        <v>0</v>
      </c>
      <c r="BG178" s="151">
        <f t="shared" si="16"/>
        <v>0</v>
      </c>
      <c r="BH178" s="151">
        <f t="shared" si="17"/>
        <v>0</v>
      </c>
      <c r="BI178" s="151">
        <f t="shared" si="18"/>
        <v>0</v>
      </c>
      <c r="BJ178" s="16" t="s">
        <v>81</v>
      </c>
      <c r="BK178" s="151">
        <f t="shared" si="19"/>
        <v>0</v>
      </c>
      <c r="BL178" s="16" t="s">
        <v>139</v>
      </c>
      <c r="BM178" s="150" t="s">
        <v>294</v>
      </c>
    </row>
    <row r="179" spans="1:65" s="2" customFormat="1" ht="24.15" customHeight="1">
      <c r="A179" s="31"/>
      <c r="B179" s="138"/>
      <c r="C179" s="152" t="s">
        <v>295</v>
      </c>
      <c r="D179" s="152" t="s">
        <v>134</v>
      </c>
      <c r="E179" s="153" t="s">
        <v>296</v>
      </c>
      <c r="F179" s="154" t="s">
        <v>297</v>
      </c>
      <c r="G179" s="155" t="s">
        <v>148</v>
      </c>
      <c r="H179" s="156">
        <v>72</v>
      </c>
      <c r="I179" s="157"/>
      <c r="J179" s="158">
        <f t="shared" si="10"/>
        <v>0</v>
      </c>
      <c r="K179" s="154" t="s">
        <v>1</v>
      </c>
      <c r="L179" s="159"/>
      <c r="M179" s="160" t="s">
        <v>1</v>
      </c>
      <c r="N179" s="161" t="s">
        <v>38</v>
      </c>
      <c r="O179" s="57"/>
      <c r="P179" s="148">
        <f t="shared" si="11"/>
        <v>0</v>
      </c>
      <c r="Q179" s="148">
        <v>1E-4</v>
      </c>
      <c r="R179" s="148">
        <f t="shared" si="12"/>
        <v>7.2000000000000007E-3</v>
      </c>
      <c r="S179" s="148">
        <v>0</v>
      </c>
      <c r="T179" s="149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0" t="s">
        <v>138</v>
      </c>
      <c r="AT179" s="150" t="s">
        <v>134</v>
      </c>
      <c r="AU179" s="150" t="s">
        <v>83</v>
      </c>
      <c r="AY179" s="16" t="s">
        <v>122</v>
      </c>
      <c r="BE179" s="151">
        <f t="shared" si="14"/>
        <v>0</v>
      </c>
      <c r="BF179" s="151">
        <f t="shared" si="15"/>
        <v>0</v>
      </c>
      <c r="BG179" s="151">
        <f t="shared" si="16"/>
        <v>0</v>
      </c>
      <c r="BH179" s="151">
        <f t="shared" si="17"/>
        <v>0</v>
      </c>
      <c r="BI179" s="151">
        <f t="shared" si="18"/>
        <v>0</v>
      </c>
      <c r="BJ179" s="16" t="s">
        <v>81</v>
      </c>
      <c r="BK179" s="151">
        <f t="shared" si="19"/>
        <v>0</v>
      </c>
      <c r="BL179" s="16" t="s">
        <v>139</v>
      </c>
      <c r="BM179" s="150" t="s">
        <v>298</v>
      </c>
    </row>
    <row r="180" spans="1:65" s="2" customFormat="1" ht="16.5" customHeight="1">
      <c r="A180" s="31"/>
      <c r="B180" s="138"/>
      <c r="C180" s="152" t="s">
        <v>253</v>
      </c>
      <c r="D180" s="152" t="s">
        <v>134</v>
      </c>
      <c r="E180" s="153" t="s">
        <v>299</v>
      </c>
      <c r="F180" s="154" t="s">
        <v>300</v>
      </c>
      <c r="G180" s="155" t="s">
        <v>148</v>
      </c>
      <c r="H180" s="156">
        <v>56</v>
      </c>
      <c r="I180" s="157"/>
      <c r="J180" s="158">
        <f t="shared" si="10"/>
        <v>0</v>
      </c>
      <c r="K180" s="154" t="s">
        <v>149</v>
      </c>
      <c r="L180" s="159"/>
      <c r="M180" s="160" t="s">
        <v>1</v>
      </c>
      <c r="N180" s="161" t="s">
        <v>38</v>
      </c>
      <c r="O180" s="57"/>
      <c r="P180" s="148">
        <f t="shared" si="11"/>
        <v>0</v>
      </c>
      <c r="Q180" s="148">
        <v>1E-4</v>
      </c>
      <c r="R180" s="148">
        <f t="shared" si="12"/>
        <v>5.5999999999999999E-3</v>
      </c>
      <c r="S180" s="148">
        <v>0</v>
      </c>
      <c r="T180" s="149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0" t="s">
        <v>138</v>
      </c>
      <c r="AT180" s="150" t="s">
        <v>134</v>
      </c>
      <c r="AU180" s="150" t="s">
        <v>83</v>
      </c>
      <c r="AY180" s="16" t="s">
        <v>122</v>
      </c>
      <c r="BE180" s="151">
        <f t="shared" si="14"/>
        <v>0</v>
      </c>
      <c r="BF180" s="151">
        <f t="shared" si="15"/>
        <v>0</v>
      </c>
      <c r="BG180" s="151">
        <f t="shared" si="16"/>
        <v>0</v>
      </c>
      <c r="BH180" s="151">
        <f t="shared" si="17"/>
        <v>0</v>
      </c>
      <c r="BI180" s="151">
        <f t="shared" si="18"/>
        <v>0</v>
      </c>
      <c r="BJ180" s="16" t="s">
        <v>81</v>
      </c>
      <c r="BK180" s="151">
        <f t="shared" si="19"/>
        <v>0</v>
      </c>
      <c r="BL180" s="16" t="s">
        <v>139</v>
      </c>
      <c r="BM180" s="150" t="s">
        <v>301</v>
      </c>
    </row>
    <row r="181" spans="1:65" s="2" customFormat="1" ht="16.5" customHeight="1">
      <c r="A181" s="31"/>
      <c r="B181" s="138"/>
      <c r="C181" s="152" t="s">
        <v>302</v>
      </c>
      <c r="D181" s="152" t="s">
        <v>134</v>
      </c>
      <c r="E181" s="153" t="s">
        <v>303</v>
      </c>
      <c r="F181" s="154" t="s">
        <v>304</v>
      </c>
      <c r="G181" s="155" t="s">
        <v>148</v>
      </c>
      <c r="H181" s="156">
        <v>482</v>
      </c>
      <c r="I181" s="157"/>
      <c r="J181" s="158">
        <f t="shared" si="10"/>
        <v>0</v>
      </c>
      <c r="K181" s="154" t="s">
        <v>1</v>
      </c>
      <c r="L181" s="159"/>
      <c r="M181" s="160" t="s">
        <v>1</v>
      </c>
      <c r="N181" s="161" t="s">
        <v>38</v>
      </c>
      <c r="O181" s="57"/>
      <c r="P181" s="148">
        <f t="shared" si="11"/>
        <v>0</v>
      </c>
      <c r="Q181" s="148">
        <v>6.0000000000000002E-5</v>
      </c>
      <c r="R181" s="148">
        <f t="shared" si="12"/>
        <v>2.8920000000000001E-2</v>
      </c>
      <c r="S181" s="148">
        <v>0</v>
      </c>
      <c r="T181" s="149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0" t="s">
        <v>138</v>
      </c>
      <c r="AT181" s="150" t="s">
        <v>134</v>
      </c>
      <c r="AU181" s="150" t="s">
        <v>83</v>
      </c>
      <c r="AY181" s="16" t="s">
        <v>122</v>
      </c>
      <c r="BE181" s="151">
        <f t="shared" si="14"/>
        <v>0</v>
      </c>
      <c r="BF181" s="151">
        <f t="shared" si="15"/>
        <v>0</v>
      </c>
      <c r="BG181" s="151">
        <f t="shared" si="16"/>
        <v>0</v>
      </c>
      <c r="BH181" s="151">
        <f t="shared" si="17"/>
        <v>0</v>
      </c>
      <c r="BI181" s="151">
        <f t="shared" si="18"/>
        <v>0</v>
      </c>
      <c r="BJ181" s="16" t="s">
        <v>81</v>
      </c>
      <c r="BK181" s="151">
        <f t="shared" si="19"/>
        <v>0</v>
      </c>
      <c r="BL181" s="16" t="s">
        <v>139</v>
      </c>
      <c r="BM181" s="150" t="s">
        <v>279</v>
      </c>
    </row>
    <row r="182" spans="1:65" s="2" customFormat="1" ht="24.15" customHeight="1">
      <c r="A182" s="31"/>
      <c r="B182" s="138"/>
      <c r="C182" s="139" t="s">
        <v>305</v>
      </c>
      <c r="D182" s="139" t="s">
        <v>125</v>
      </c>
      <c r="E182" s="140" t="s">
        <v>306</v>
      </c>
      <c r="F182" s="141" t="s">
        <v>307</v>
      </c>
      <c r="G182" s="142" t="s">
        <v>148</v>
      </c>
      <c r="H182" s="143">
        <v>157</v>
      </c>
      <c r="I182" s="144"/>
      <c r="J182" s="145">
        <f t="shared" si="10"/>
        <v>0</v>
      </c>
      <c r="K182" s="141" t="s">
        <v>1</v>
      </c>
      <c r="L182" s="32"/>
      <c r="M182" s="146" t="s">
        <v>1</v>
      </c>
      <c r="N182" s="147" t="s">
        <v>38</v>
      </c>
      <c r="O182" s="57"/>
      <c r="P182" s="148">
        <f t="shared" si="11"/>
        <v>0</v>
      </c>
      <c r="Q182" s="148">
        <v>0</v>
      </c>
      <c r="R182" s="148">
        <f t="shared" si="12"/>
        <v>0</v>
      </c>
      <c r="S182" s="148">
        <v>0</v>
      </c>
      <c r="T182" s="149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0" t="s">
        <v>139</v>
      </c>
      <c r="AT182" s="150" t="s">
        <v>125</v>
      </c>
      <c r="AU182" s="150" t="s">
        <v>83</v>
      </c>
      <c r="AY182" s="16" t="s">
        <v>122</v>
      </c>
      <c r="BE182" s="151">
        <f t="shared" si="14"/>
        <v>0</v>
      </c>
      <c r="BF182" s="151">
        <f t="shared" si="15"/>
        <v>0</v>
      </c>
      <c r="BG182" s="151">
        <f t="shared" si="16"/>
        <v>0</v>
      </c>
      <c r="BH182" s="151">
        <f t="shared" si="17"/>
        <v>0</v>
      </c>
      <c r="BI182" s="151">
        <f t="shared" si="18"/>
        <v>0</v>
      </c>
      <c r="BJ182" s="16" t="s">
        <v>81</v>
      </c>
      <c r="BK182" s="151">
        <f t="shared" si="19"/>
        <v>0</v>
      </c>
      <c r="BL182" s="16" t="s">
        <v>139</v>
      </c>
      <c r="BM182" s="150" t="s">
        <v>151</v>
      </c>
    </row>
    <row r="183" spans="1:65" s="2" customFormat="1" ht="24.15" customHeight="1">
      <c r="A183" s="31"/>
      <c r="B183" s="138"/>
      <c r="C183" s="152" t="s">
        <v>267</v>
      </c>
      <c r="D183" s="152" t="s">
        <v>134</v>
      </c>
      <c r="E183" s="153" t="s">
        <v>308</v>
      </c>
      <c r="F183" s="154" t="s">
        <v>309</v>
      </c>
      <c r="G183" s="155" t="s">
        <v>148</v>
      </c>
      <c r="H183" s="156">
        <v>73</v>
      </c>
      <c r="I183" s="157"/>
      <c r="J183" s="158">
        <f t="shared" si="10"/>
        <v>0</v>
      </c>
      <c r="K183" s="154" t="s">
        <v>1</v>
      </c>
      <c r="L183" s="159"/>
      <c r="M183" s="160" t="s">
        <v>1</v>
      </c>
      <c r="N183" s="161" t="s">
        <v>38</v>
      </c>
      <c r="O183" s="57"/>
      <c r="P183" s="148">
        <f t="shared" si="11"/>
        <v>0</v>
      </c>
      <c r="Q183" s="148">
        <v>1E-4</v>
      </c>
      <c r="R183" s="148">
        <f t="shared" si="12"/>
        <v>7.3000000000000001E-3</v>
      </c>
      <c r="S183" s="148">
        <v>0</v>
      </c>
      <c r="T183" s="149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0" t="s">
        <v>138</v>
      </c>
      <c r="AT183" s="150" t="s">
        <v>134</v>
      </c>
      <c r="AU183" s="150" t="s">
        <v>83</v>
      </c>
      <c r="AY183" s="16" t="s">
        <v>122</v>
      </c>
      <c r="BE183" s="151">
        <f t="shared" si="14"/>
        <v>0</v>
      </c>
      <c r="BF183" s="151">
        <f t="shared" si="15"/>
        <v>0</v>
      </c>
      <c r="BG183" s="151">
        <f t="shared" si="16"/>
        <v>0</v>
      </c>
      <c r="BH183" s="151">
        <f t="shared" si="17"/>
        <v>0</v>
      </c>
      <c r="BI183" s="151">
        <f t="shared" si="18"/>
        <v>0</v>
      </c>
      <c r="BJ183" s="16" t="s">
        <v>81</v>
      </c>
      <c r="BK183" s="151">
        <f t="shared" si="19"/>
        <v>0</v>
      </c>
      <c r="BL183" s="16" t="s">
        <v>139</v>
      </c>
      <c r="BM183" s="150" t="s">
        <v>159</v>
      </c>
    </row>
    <row r="184" spans="1:65" s="2" customFormat="1" ht="24.15" customHeight="1">
      <c r="A184" s="31"/>
      <c r="B184" s="138"/>
      <c r="C184" s="152" t="s">
        <v>310</v>
      </c>
      <c r="D184" s="152" t="s">
        <v>134</v>
      </c>
      <c r="E184" s="153" t="s">
        <v>311</v>
      </c>
      <c r="F184" s="154" t="s">
        <v>312</v>
      </c>
      <c r="G184" s="155" t="s">
        <v>148</v>
      </c>
      <c r="H184" s="156">
        <v>84</v>
      </c>
      <c r="I184" s="157"/>
      <c r="J184" s="158">
        <f t="shared" si="10"/>
        <v>0</v>
      </c>
      <c r="K184" s="154" t="s">
        <v>1</v>
      </c>
      <c r="L184" s="159"/>
      <c r="M184" s="160" t="s">
        <v>1</v>
      </c>
      <c r="N184" s="161" t="s">
        <v>38</v>
      </c>
      <c r="O184" s="57"/>
      <c r="P184" s="148">
        <f t="shared" si="11"/>
        <v>0</v>
      </c>
      <c r="Q184" s="148">
        <v>1E-4</v>
      </c>
      <c r="R184" s="148">
        <f t="shared" si="12"/>
        <v>8.4000000000000012E-3</v>
      </c>
      <c r="S184" s="148">
        <v>0</v>
      </c>
      <c r="T184" s="149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0" t="s">
        <v>138</v>
      </c>
      <c r="AT184" s="150" t="s">
        <v>134</v>
      </c>
      <c r="AU184" s="150" t="s">
        <v>83</v>
      </c>
      <c r="AY184" s="16" t="s">
        <v>122</v>
      </c>
      <c r="BE184" s="151">
        <f t="shared" si="14"/>
        <v>0</v>
      </c>
      <c r="BF184" s="151">
        <f t="shared" si="15"/>
        <v>0</v>
      </c>
      <c r="BG184" s="151">
        <f t="shared" si="16"/>
        <v>0</v>
      </c>
      <c r="BH184" s="151">
        <f t="shared" si="17"/>
        <v>0</v>
      </c>
      <c r="BI184" s="151">
        <f t="shared" si="18"/>
        <v>0</v>
      </c>
      <c r="BJ184" s="16" t="s">
        <v>81</v>
      </c>
      <c r="BK184" s="151">
        <f t="shared" si="19"/>
        <v>0</v>
      </c>
      <c r="BL184" s="16" t="s">
        <v>139</v>
      </c>
      <c r="BM184" s="150" t="s">
        <v>254</v>
      </c>
    </row>
    <row r="185" spans="1:65" s="2" customFormat="1" ht="37.950000000000003" customHeight="1">
      <c r="A185" s="31"/>
      <c r="B185" s="138"/>
      <c r="C185" s="152" t="s">
        <v>278</v>
      </c>
      <c r="D185" s="152" t="s">
        <v>134</v>
      </c>
      <c r="E185" s="153" t="s">
        <v>313</v>
      </c>
      <c r="F185" s="154" t="s">
        <v>314</v>
      </c>
      <c r="G185" s="155" t="s">
        <v>148</v>
      </c>
      <c r="H185" s="156">
        <v>482</v>
      </c>
      <c r="I185" s="157"/>
      <c r="J185" s="158">
        <f t="shared" si="10"/>
        <v>0</v>
      </c>
      <c r="K185" s="154" t="s">
        <v>1</v>
      </c>
      <c r="L185" s="159"/>
      <c r="M185" s="160" t="s">
        <v>1</v>
      </c>
      <c r="N185" s="161" t="s">
        <v>38</v>
      </c>
      <c r="O185" s="57"/>
      <c r="P185" s="148">
        <f t="shared" si="11"/>
        <v>0</v>
      </c>
      <c r="Q185" s="148">
        <v>2.0000000000000002E-5</v>
      </c>
      <c r="R185" s="148">
        <f t="shared" si="12"/>
        <v>9.640000000000001E-3</v>
      </c>
      <c r="S185" s="148">
        <v>0</v>
      </c>
      <c r="T185" s="149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0" t="s">
        <v>138</v>
      </c>
      <c r="AT185" s="150" t="s">
        <v>134</v>
      </c>
      <c r="AU185" s="150" t="s">
        <v>83</v>
      </c>
      <c r="AY185" s="16" t="s">
        <v>122</v>
      </c>
      <c r="BE185" s="151">
        <f t="shared" si="14"/>
        <v>0</v>
      </c>
      <c r="BF185" s="151">
        <f t="shared" si="15"/>
        <v>0</v>
      </c>
      <c r="BG185" s="151">
        <f t="shared" si="16"/>
        <v>0</v>
      </c>
      <c r="BH185" s="151">
        <f t="shared" si="17"/>
        <v>0</v>
      </c>
      <c r="BI185" s="151">
        <f t="shared" si="18"/>
        <v>0</v>
      </c>
      <c r="BJ185" s="16" t="s">
        <v>81</v>
      </c>
      <c r="BK185" s="151">
        <f t="shared" si="19"/>
        <v>0</v>
      </c>
      <c r="BL185" s="16" t="s">
        <v>139</v>
      </c>
      <c r="BM185" s="150" t="s">
        <v>291</v>
      </c>
    </row>
    <row r="186" spans="1:65" s="2" customFormat="1" ht="24.15" customHeight="1">
      <c r="A186" s="31"/>
      <c r="B186" s="138"/>
      <c r="C186" s="139" t="s">
        <v>315</v>
      </c>
      <c r="D186" s="139" t="s">
        <v>125</v>
      </c>
      <c r="E186" s="140" t="s">
        <v>316</v>
      </c>
      <c r="F186" s="141" t="s">
        <v>317</v>
      </c>
      <c r="G186" s="142" t="s">
        <v>148</v>
      </c>
      <c r="H186" s="143">
        <v>482</v>
      </c>
      <c r="I186" s="144"/>
      <c r="J186" s="145">
        <f t="shared" si="10"/>
        <v>0</v>
      </c>
      <c r="K186" s="141" t="s">
        <v>1</v>
      </c>
      <c r="L186" s="32"/>
      <c r="M186" s="146" t="s">
        <v>1</v>
      </c>
      <c r="N186" s="147" t="s">
        <v>38</v>
      </c>
      <c r="O186" s="57"/>
      <c r="P186" s="148">
        <f t="shared" si="11"/>
        <v>0</v>
      </c>
      <c r="Q186" s="148">
        <v>0</v>
      </c>
      <c r="R186" s="148">
        <f t="shared" si="12"/>
        <v>0</v>
      </c>
      <c r="S186" s="148">
        <v>0</v>
      </c>
      <c r="T186" s="149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0" t="s">
        <v>139</v>
      </c>
      <c r="AT186" s="150" t="s">
        <v>125</v>
      </c>
      <c r="AU186" s="150" t="s">
        <v>83</v>
      </c>
      <c r="AY186" s="16" t="s">
        <v>122</v>
      </c>
      <c r="BE186" s="151">
        <f t="shared" si="14"/>
        <v>0</v>
      </c>
      <c r="BF186" s="151">
        <f t="shared" si="15"/>
        <v>0</v>
      </c>
      <c r="BG186" s="151">
        <f t="shared" si="16"/>
        <v>0</v>
      </c>
      <c r="BH186" s="151">
        <f t="shared" si="17"/>
        <v>0</v>
      </c>
      <c r="BI186" s="151">
        <f t="shared" si="18"/>
        <v>0</v>
      </c>
      <c r="BJ186" s="16" t="s">
        <v>81</v>
      </c>
      <c r="BK186" s="151">
        <f t="shared" si="19"/>
        <v>0</v>
      </c>
      <c r="BL186" s="16" t="s">
        <v>139</v>
      </c>
      <c r="BM186" s="150" t="s">
        <v>318</v>
      </c>
    </row>
    <row r="187" spans="1:65" s="2" customFormat="1" ht="24.15" customHeight="1">
      <c r="A187" s="31"/>
      <c r="B187" s="138"/>
      <c r="C187" s="139" t="s">
        <v>319</v>
      </c>
      <c r="D187" s="139" t="s">
        <v>125</v>
      </c>
      <c r="E187" s="140" t="s">
        <v>320</v>
      </c>
      <c r="F187" s="141" t="s">
        <v>321</v>
      </c>
      <c r="G187" s="142" t="s">
        <v>148</v>
      </c>
      <c r="H187" s="143">
        <v>241</v>
      </c>
      <c r="I187" s="144"/>
      <c r="J187" s="145">
        <f t="shared" si="10"/>
        <v>0</v>
      </c>
      <c r="K187" s="141" t="s">
        <v>149</v>
      </c>
      <c r="L187" s="32"/>
      <c r="M187" s="146" t="s">
        <v>1</v>
      </c>
      <c r="N187" s="147" t="s">
        <v>38</v>
      </c>
      <c r="O187" s="57"/>
      <c r="P187" s="148">
        <f t="shared" si="11"/>
        <v>0</v>
      </c>
      <c r="Q187" s="148">
        <v>0</v>
      </c>
      <c r="R187" s="148">
        <f t="shared" si="12"/>
        <v>0</v>
      </c>
      <c r="S187" s="148">
        <v>0</v>
      </c>
      <c r="T187" s="149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0" t="s">
        <v>139</v>
      </c>
      <c r="AT187" s="150" t="s">
        <v>125</v>
      </c>
      <c r="AU187" s="150" t="s">
        <v>83</v>
      </c>
      <c r="AY187" s="16" t="s">
        <v>122</v>
      </c>
      <c r="BE187" s="151">
        <f t="shared" si="14"/>
        <v>0</v>
      </c>
      <c r="BF187" s="151">
        <f t="shared" si="15"/>
        <v>0</v>
      </c>
      <c r="BG187" s="151">
        <f t="shared" si="16"/>
        <v>0</v>
      </c>
      <c r="BH187" s="151">
        <f t="shared" si="17"/>
        <v>0</v>
      </c>
      <c r="BI187" s="151">
        <f t="shared" si="18"/>
        <v>0</v>
      </c>
      <c r="BJ187" s="16" t="s">
        <v>81</v>
      </c>
      <c r="BK187" s="151">
        <f t="shared" si="19"/>
        <v>0</v>
      </c>
      <c r="BL187" s="16" t="s">
        <v>139</v>
      </c>
      <c r="BM187" s="150" t="s">
        <v>322</v>
      </c>
    </row>
    <row r="188" spans="1:65" s="2" customFormat="1" ht="16.5" customHeight="1">
      <c r="A188" s="31"/>
      <c r="B188" s="138"/>
      <c r="C188" s="139" t="s">
        <v>323</v>
      </c>
      <c r="D188" s="139" t="s">
        <v>125</v>
      </c>
      <c r="E188" s="140" t="s">
        <v>324</v>
      </c>
      <c r="F188" s="141" t="s">
        <v>325</v>
      </c>
      <c r="G188" s="142" t="s">
        <v>148</v>
      </c>
      <c r="H188" s="143">
        <v>17</v>
      </c>
      <c r="I188" s="144"/>
      <c r="J188" s="145">
        <f t="shared" si="10"/>
        <v>0</v>
      </c>
      <c r="K188" s="141" t="s">
        <v>1</v>
      </c>
      <c r="L188" s="32"/>
      <c r="M188" s="146" t="s">
        <v>1</v>
      </c>
      <c r="N188" s="147" t="s">
        <v>38</v>
      </c>
      <c r="O188" s="57"/>
      <c r="P188" s="148">
        <f t="shared" si="11"/>
        <v>0</v>
      </c>
      <c r="Q188" s="148">
        <v>0</v>
      </c>
      <c r="R188" s="148">
        <f t="shared" si="12"/>
        <v>0</v>
      </c>
      <c r="S188" s="148">
        <v>0</v>
      </c>
      <c r="T188" s="149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0" t="s">
        <v>139</v>
      </c>
      <c r="AT188" s="150" t="s">
        <v>125</v>
      </c>
      <c r="AU188" s="150" t="s">
        <v>83</v>
      </c>
      <c r="AY188" s="16" t="s">
        <v>122</v>
      </c>
      <c r="BE188" s="151">
        <f t="shared" si="14"/>
        <v>0</v>
      </c>
      <c r="BF188" s="151">
        <f t="shared" si="15"/>
        <v>0</v>
      </c>
      <c r="BG188" s="151">
        <f t="shared" si="16"/>
        <v>0</v>
      </c>
      <c r="BH188" s="151">
        <f t="shared" si="17"/>
        <v>0</v>
      </c>
      <c r="BI188" s="151">
        <f t="shared" si="18"/>
        <v>0</v>
      </c>
      <c r="BJ188" s="16" t="s">
        <v>81</v>
      </c>
      <c r="BK188" s="151">
        <f t="shared" si="19"/>
        <v>0</v>
      </c>
      <c r="BL188" s="16" t="s">
        <v>139</v>
      </c>
      <c r="BM188" s="150" t="s">
        <v>326</v>
      </c>
    </row>
    <row r="189" spans="1:65" s="2" customFormat="1" ht="24.15" customHeight="1">
      <c r="A189" s="31"/>
      <c r="B189" s="138"/>
      <c r="C189" s="139" t="s">
        <v>327</v>
      </c>
      <c r="D189" s="139" t="s">
        <v>125</v>
      </c>
      <c r="E189" s="140" t="s">
        <v>328</v>
      </c>
      <c r="F189" s="141" t="s">
        <v>329</v>
      </c>
      <c r="G189" s="142" t="s">
        <v>148</v>
      </c>
      <c r="H189" s="143">
        <v>5</v>
      </c>
      <c r="I189" s="144"/>
      <c r="J189" s="145">
        <f t="shared" si="10"/>
        <v>0</v>
      </c>
      <c r="K189" s="141" t="s">
        <v>1</v>
      </c>
      <c r="L189" s="32"/>
      <c r="M189" s="146" t="s">
        <v>1</v>
      </c>
      <c r="N189" s="147" t="s">
        <v>38</v>
      </c>
      <c r="O189" s="57"/>
      <c r="P189" s="148">
        <f t="shared" si="11"/>
        <v>0</v>
      </c>
      <c r="Q189" s="148">
        <v>0</v>
      </c>
      <c r="R189" s="148">
        <f t="shared" si="12"/>
        <v>0</v>
      </c>
      <c r="S189" s="148">
        <v>0</v>
      </c>
      <c r="T189" s="149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0" t="s">
        <v>139</v>
      </c>
      <c r="AT189" s="150" t="s">
        <v>125</v>
      </c>
      <c r="AU189" s="150" t="s">
        <v>83</v>
      </c>
      <c r="AY189" s="16" t="s">
        <v>122</v>
      </c>
      <c r="BE189" s="151">
        <f t="shared" si="14"/>
        <v>0</v>
      </c>
      <c r="BF189" s="151">
        <f t="shared" si="15"/>
        <v>0</v>
      </c>
      <c r="BG189" s="151">
        <f t="shared" si="16"/>
        <v>0</v>
      </c>
      <c r="BH189" s="151">
        <f t="shared" si="17"/>
        <v>0</v>
      </c>
      <c r="BI189" s="151">
        <f t="shared" si="18"/>
        <v>0</v>
      </c>
      <c r="BJ189" s="16" t="s">
        <v>81</v>
      </c>
      <c r="BK189" s="151">
        <f t="shared" si="19"/>
        <v>0</v>
      </c>
      <c r="BL189" s="16" t="s">
        <v>139</v>
      </c>
      <c r="BM189" s="150" t="s">
        <v>330</v>
      </c>
    </row>
    <row r="190" spans="1:65" s="2" customFormat="1" ht="21.75" customHeight="1">
      <c r="A190" s="31"/>
      <c r="B190" s="138"/>
      <c r="C190" s="139" t="s">
        <v>286</v>
      </c>
      <c r="D190" s="139" t="s">
        <v>125</v>
      </c>
      <c r="E190" s="140" t="s">
        <v>331</v>
      </c>
      <c r="F190" s="141" t="s">
        <v>332</v>
      </c>
      <c r="G190" s="142" t="s">
        <v>148</v>
      </c>
      <c r="H190" s="143">
        <v>2</v>
      </c>
      <c r="I190" s="144"/>
      <c r="J190" s="145">
        <f t="shared" si="10"/>
        <v>0</v>
      </c>
      <c r="K190" s="141" t="s">
        <v>1</v>
      </c>
      <c r="L190" s="32"/>
      <c r="M190" s="146" t="s">
        <v>1</v>
      </c>
      <c r="N190" s="147" t="s">
        <v>38</v>
      </c>
      <c r="O190" s="57"/>
      <c r="P190" s="148">
        <f t="shared" si="11"/>
        <v>0</v>
      </c>
      <c r="Q190" s="148">
        <v>0</v>
      </c>
      <c r="R190" s="148">
        <f t="shared" si="12"/>
        <v>0</v>
      </c>
      <c r="S190" s="148">
        <v>0</v>
      </c>
      <c r="T190" s="149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0" t="s">
        <v>139</v>
      </c>
      <c r="AT190" s="150" t="s">
        <v>125</v>
      </c>
      <c r="AU190" s="150" t="s">
        <v>83</v>
      </c>
      <c r="AY190" s="16" t="s">
        <v>122</v>
      </c>
      <c r="BE190" s="151">
        <f t="shared" si="14"/>
        <v>0</v>
      </c>
      <c r="BF190" s="151">
        <f t="shared" si="15"/>
        <v>0</v>
      </c>
      <c r="BG190" s="151">
        <f t="shared" si="16"/>
        <v>0</v>
      </c>
      <c r="BH190" s="151">
        <f t="shared" si="17"/>
        <v>0</v>
      </c>
      <c r="BI190" s="151">
        <f t="shared" si="18"/>
        <v>0</v>
      </c>
      <c r="BJ190" s="16" t="s">
        <v>81</v>
      </c>
      <c r="BK190" s="151">
        <f t="shared" si="19"/>
        <v>0</v>
      </c>
      <c r="BL190" s="16" t="s">
        <v>139</v>
      </c>
      <c r="BM190" s="150" t="s">
        <v>333</v>
      </c>
    </row>
    <row r="191" spans="1:65" s="2" customFormat="1" ht="16.5" customHeight="1">
      <c r="A191" s="31"/>
      <c r="B191" s="138"/>
      <c r="C191" s="139" t="s">
        <v>223</v>
      </c>
      <c r="D191" s="139" t="s">
        <v>125</v>
      </c>
      <c r="E191" s="140" t="s">
        <v>334</v>
      </c>
      <c r="F191" s="141" t="s">
        <v>335</v>
      </c>
      <c r="G191" s="142" t="s">
        <v>148</v>
      </c>
      <c r="H191" s="143">
        <v>69</v>
      </c>
      <c r="I191" s="144"/>
      <c r="J191" s="145">
        <f t="shared" si="10"/>
        <v>0</v>
      </c>
      <c r="K191" s="141" t="s">
        <v>1</v>
      </c>
      <c r="L191" s="32"/>
      <c r="M191" s="146" t="s">
        <v>1</v>
      </c>
      <c r="N191" s="147" t="s">
        <v>38</v>
      </c>
      <c r="O191" s="57"/>
      <c r="P191" s="148">
        <f t="shared" si="11"/>
        <v>0</v>
      </c>
      <c r="Q191" s="148">
        <v>2.9200000000000002E-5</v>
      </c>
      <c r="R191" s="148">
        <f t="shared" si="12"/>
        <v>2.0148000000000002E-3</v>
      </c>
      <c r="S191" s="148">
        <v>0</v>
      </c>
      <c r="T191" s="149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0" t="s">
        <v>139</v>
      </c>
      <c r="AT191" s="150" t="s">
        <v>125</v>
      </c>
      <c r="AU191" s="150" t="s">
        <v>83</v>
      </c>
      <c r="AY191" s="16" t="s">
        <v>122</v>
      </c>
      <c r="BE191" s="151">
        <f t="shared" si="14"/>
        <v>0</v>
      </c>
      <c r="BF191" s="151">
        <f t="shared" si="15"/>
        <v>0</v>
      </c>
      <c r="BG191" s="151">
        <f t="shared" si="16"/>
        <v>0</v>
      </c>
      <c r="BH191" s="151">
        <f t="shared" si="17"/>
        <v>0</v>
      </c>
      <c r="BI191" s="151">
        <f t="shared" si="18"/>
        <v>0</v>
      </c>
      <c r="BJ191" s="16" t="s">
        <v>81</v>
      </c>
      <c r="BK191" s="151">
        <f t="shared" si="19"/>
        <v>0</v>
      </c>
      <c r="BL191" s="16" t="s">
        <v>139</v>
      </c>
      <c r="BM191" s="150" t="s">
        <v>336</v>
      </c>
    </row>
    <row r="192" spans="1:65" s="2" customFormat="1" ht="49.2" customHeight="1">
      <c r="A192" s="31"/>
      <c r="B192" s="138"/>
      <c r="C192" s="139" t="s">
        <v>264</v>
      </c>
      <c r="D192" s="139" t="s">
        <v>125</v>
      </c>
      <c r="E192" s="140" t="s">
        <v>337</v>
      </c>
      <c r="F192" s="141" t="s">
        <v>338</v>
      </c>
      <c r="G192" s="142" t="s">
        <v>175</v>
      </c>
      <c r="H192" s="143">
        <v>1.7869999999999999</v>
      </c>
      <c r="I192" s="144"/>
      <c r="J192" s="145">
        <f t="shared" si="10"/>
        <v>0</v>
      </c>
      <c r="K192" s="141" t="s">
        <v>149</v>
      </c>
      <c r="L192" s="32"/>
      <c r="M192" s="146" t="s">
        <v>1</v>
      </c>
      <c r="N192" s="147" t="s">
        <v>38</v>
      </c>
      <c r="O192" s="57"/>
      <c r="P192" s="148">
        <f t="shared" si="11"/>
        <v>0</v>
      </c>
      <c r="Q192" s="148">
        <v>0</v>
      </c>
      <c r="R192" s="148">
        <f t="shared" si="12"/>
        <v>0</v>
      </c>
      <c r="S192" s="148">
        <v>0</v>
      </c>
      <c r="T192" s="149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0" t="s">
        <v>139</v>
      </c>
      <c r="AT192" s="150" t="s">
        <v>125</v>
      </c>
      <c r="AU192" s="150" t="s">
        <v>83</v>
      </c>
      <c r="AY192" s="16" t="s">
        <v>122</v>
      </c>
      <c r="BE192" s="151">
        <f t="shared" si="14"/>
        <v>0</v>
      </c>
      <c r="BF192" s="151">
        <f t="shared" si="15"/>
        <v>0</v>
      </c>
      <c r="BG192" s="151">
        <f t="shared" si="16"/>
        <v>0</v>
      </c>
      <c r="BH192" s="151">
        <f t="shared" si="17"/>
        <v>0</v>
      </c>
      <c r="BI192" s="151">
        <f t="shared" si="18"/>
        <v>0</v>
      </c>
      <c r="BJ192" s="16" t="s">
        <v>81</v>
      </c>
      <c r="BK192" s="151">
        <f t="shared" si="19"/>
        <v>0</v>
      </c>
      <c r="BL192" s="16" t="s">
        <v>139</v>
      </c>
      <c r="BM192" s="150" t="s">
        <v>339</v>
      </c>
    </row>
    <row r="193" spans="1:65" s="2" customFormat="1" ht="62.7" customHeight="1">
      <c r="A193" s="31"/>
      <c r="B193" s="138"/>
      <c r="C193" s="139" t="s">
        <v>340</v>
      </c>
      <c r="D193" s="139" t="s">
        <v>125</v>
      </c>
      <c r="E193" s="140" t="s">
        <v>341</v>
      </c>
      <c r="F193" s="141" t="s">
        <v>342</v>
      </c>
      <c r="G193" s="142" t="s">
        <v>175</v>
      </c>
      <c r="H193" s="143">
        <v>1.7869999999999999</v>
      </c>
      <c r="I193" s="144"/>
      <c r="J193" s="145">
        <f t="shared" si="10"/>
        <v>0</v>
      </c>
      <c r="K193" s="141" t="s">
        <v>149</v>
      </c>
      <c r="L193" s="32"/>
      <c r="M193" s="146" t="s">
        <v>1</v>
      </c>
      <c r="N193" s="147" t="s">
        <v>38</v>
      </c>
      <c r="O193" s="57"/>
      <c r="P193" s="148">
        <f t="shared" si="11"/>
        <v>0</v>
      </c>
      <c r="Q193" s="148">
        <v>0</v>
      </c>
      <c r="R193" s="148">
        <f t="shared" si="12"/>
        <v>0</v>
      </c>
      <c r="S193" s="148">
        <v>0</v>
      </c>
      <c r="T193" s="149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0" t="s">
        <v>139</v>
      </c>
      <c r="AT193" s="150" t="s">
        <v>125</v>
      </c>
      <c r="AU193" s="150" t="s">
        <v>83</v>
      </c>
      <c r="AY193" s="16" t="s">
        <v>122</v>
      </c>
      <c r="BE193" s="151">
        <f t="shared" si="14"/>
        <v>0</v>
      </c>
      <c r="BF193" s="151">
        <f t="shared" si="15"/>
        <v>0</v>
      </c>
      <c r="BG193" s="151">
        <f t="shared" si="16"/>
        <v>0</v>
      </c>
      <c r="BH193" s="151">
        <f t="shared" si="17"/>
        <v>0</v>
      </c>
      <c r="BI193" s="151">
        <f t="shared" si="18"/>
        <v>0</v>
      </c>
      <c r="BJ193" s="16" t="s">
        <v>81</v>
      </c>
      <c r="BK193" s="151">
        <f t="shared" si="19"/>
        <v>0</v>
      </c>
      <c r="BL193" s="16" t="s">
        <v>139</v>
      </c>
      <c r="BM193" s="150" t="s">
        <v>343</v>
      </c>
    </row>
    <row r="194" spans="1:65" s="12" customFormat="1" ht="22.95" customHeight="1">
      <c r="B194" s="125"/>
      <c r="D194" s="126" t="s">
        <v>72</v>
      </c>
      <c r="E194" s="136" t="s">
        <v>344</v>
      </c>
      <c r="F194" s="136" t="s">
        <v>345</v>
      </c>
      <c r="I194" s="128"/>
      <c r="J194" s="137">
        <f>BK194</f>
        <v>0</v>
      </c>
      <c r="L194" s="125"/>
      <c r="M194" s="130"/>
      <c r="N194" s="131"/>
      <c r="O194" s="131"/>
      <c r="P194" s="132">
        <f>SUM(P195:P200)</f>
        <v>0</v>
      </c>
      <c r="Q194" s="131"/>
      <c r="R194" s="132">
        <f>SUM(R195:R200)</f>
        <v>0.11</v>
      </c>
      <c r="S194" s="131"/>
      <c r="T194" s="133">
        <f>SUM(T195:T200)</f>
        <v>0</v>
      </c>
      <c r="AR194" s="126" t="s">
        <v>83</v>
      </c>
      <c r="AT194" s="134" t="s">
        <v>72</v>
      </c>
      <c r="AU194" s="134" t="s">
        <v>81</v>
      </c>
      <c r="AY194" s="126" t="s">
        <v>122</v>
      </c>
      <c r="BK194" s="135">
        <f>SUM(BK195:BK200)</f>
        <v>0</v>
      </c>
    </row>
    <row r="195" spans="1:65" s="2" customFormat="1" ht="21.75" customHeight="1">
      <c r="A195" s="31"/>
      <c r="B195" s="138"/>
      <c r="C195" s="139" t="s">
        <v>260</v>
      </c>
      <c r="D195" s="139" t="s">
        <v>125</v>
      </c>
      <c r="E195" s="140" t="s">
        <v>346</v>
      </c>
      <c r="F195" s="141" t="s">
        <v>347</v>
      </c>
      <c r="G195" s="142" t="s">
        <v>348</v>
      </c>
      <c r="H195" s="143">
        <v>240</v>
      </c>
      <c r="I195" s="144"/>
      <c r="J195" s="145">
        <f t="shared" ref="J195:J200" si="20">ROUND(I195*H195,2)</f>
        <v>0</v>
      </c>
      <c r="K195" s="141" t="s">
        <v>1</v>
      </c>
      <c r="L195" s="32"/>
      <c r="M195" s="146" t="s">
        <v>1</v>
      </c>
      <c r="N195" s="147" t="s">
        <v>38</v>
      </c>
      <c r="O195" s="57"/>
      <c r="P195" s="148">
        <f t="shared" ref="P195:P200" si="21">O195*H195</f>
        <v>0</v>
      </c>
      <c r="Q195" s="148">
        <v>0</v>
      </c>
      <c r="R195" s="148">
        <f t="shared" ref="R195:R200" si="22">Q195*H195</f>
        <v>0</v>
      </c>
      <c r="S195" s="148">
        <v>0</v>
      </c>
      <c r="T195" s="149">
        <f t="shared" ref="T195:T200" si="23"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0" t="s">
        <v>139</v>
      </c>
      <c r="AT195" s="150" t="s">
        <v>125</v>
      </c>
      <c r="AU195" s="150" t="s">
        <v>83</v>
      </c>
      <c r="AY195" s="16" t="s">
        <v>122</v>
      </c>
      <c r="BE195" s="151">
        <f t="shared" ref="BE195:BE200" si="24">IF(N195="základní",J195,0)</f>
        <v>0</v>
      </c>
      <c r="BF195" s="151">
        <f t="shared" ref="BF195:BF200" si="25">IF(N195="snížená",J195,0)</f>
        <v>0</v>
      </c>
      <c r="BG195" s="151">
        <f t="shared" ref="BG195:BG200" si="26">IF(N195="zákl. přenesená",J195,0)</f>
        <v>0</v>
      </c>
      <c r="BH195" s="151">
        <f t="shared" ref="BH195:BH200" si="27">IF(N195="sníž. přenesená",J195,0)</f>
        <v>0</v>
      </c>
      <c r="BI195" s="151">
        <f t="shared" ref="BI195:BI200" si="28">IF(N195="nulová",J195,0)</f>
        <v>0</v>
      </c>
      <c r="BJ195" s="16" t="s">
        <v>81</v>
      </c>
      <c r="BK195" s="151">
        <f t="shared" ref="BK195:BK200" si="29">ROUND(I195*H195,2)</f>
        <v>0</v>
      </c>
      <c r="BL195" s="16" t="s">
        <v>139</v>
      </c>
      <c r="BM195" s="150" t="s">
        <v>349</v>
      </c>
    </row>
    <row r="196" spans="1:65" s="2" customFormat="1" ht="24.15" customHeight="1">
      <c r="A196" s="31"/>
      <c r="B196" s="138"/>
      <c r="C196" s="139" t="s">
        <v>350</v>
      </c>
      <c r="D196" s="139" t="s">
        <v>125</v>
      </c>
      <c r="E196" s="140" t="s">
        <v>351</v>
      </c>
      <c r="F196" s="141" t="s">
        <v>352</v>
      </c>
      <c r="G196" s="142" t="s">
        <v>348</v>
      </c>
      <c r="H196" s="143">
        <v>240</v>
      </c>
      <c r="I196" s="144"/>
      <c r="J196" s="145">
        <f t="shared" si="20"/>
        <v>0</v>
      </c>
      <c r="K196" s="141" t="s">
        <v>1</v>
      </c>
      <c r="L196" s="32"/>
      <c r="M196" s="146" t="s">
        <v>1</v>
      </c>
      <c r="N196" s="147" t="s">
        <v>38</v>
      </c>
      <c r="O196" s="57"/>
      <c r="P196" s="148">
        <f t="shared" si="21"/>
        <v>0</v>
      </c>
      <c r="Q196" s="148">
        <v>0</v>
      </c>
      <c r="R196" s="148">
        <f t="shared" si="22"/>
        <v>0</v>
      </c>
      <c r="S196" s="148">
        <v>0</v>
      </c>
      <c r="T196" s="149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0" t="s">
        <v>139</v>
      </c>
      <c r="AT196" s="150" t="s">
        <v>125</v>
      </c>
      <c r="AU196" s="150" t="s">
        <v>83</v>
      </c>
      <c r="AY196" s="16" t="s">
        <v>122</v>
      </c>
      <c r="BE196" s="151">
        <f t="shared" si="24"/>
        <v>0</v>
      </c>
      <c r="BF196" s="151">
        <f t="shared" si="25"/>
        <v>0</v>
      </c>
      <c r="BG196" s="151">
        <f t="shared" si="26"/>
        <v>0</v>
      </c>
      <c r="BH196" s="151">
        <f t="shared" si="27"/>
        <v>0</v>
      </c>
      <c r="BI196" s="151">
        <f t="shared" si="28"/>
        <v>0</v>
      </c>
      <c r="BJ196" s="16" t="s">
        <v>81</v>
      </c>
      <c r="BK196" s="151">
        <f t="shared" si="29"/>
        <v>0</v>
      </c>
      <c r="BL196" s="16" t="s">
        <v>139</v>
      </c>
      <c r="BM196" s="150" t="s">
        <v>353</v>
      </c>
    </row>
    <row r="197" spans="1:65" s="2" customFormat="1" ht="24.15" customHeight="1">
      <c r="A197" s="31"/>
      <c r="B197" s="138"/>
      <c r="C197" s="152" t="s">
        <v>220</v>
      </c>
      <c r="D197" s="152" t="s">
        <v>134</v>
      </c>
      <c r="E197" s="153" t="s">
        <v>354</v>
      </c>
      <c r="F197" s="154" t="s">
        <v>355</v>
      </c>
      <c r="G197" s="155" t="s">
        <v>356</v>
      </c>
      <c r="H197" s="156">
        <v>35</v>
      </c>
      <c r="I197" s="157"/>
      <c r="J197" s="158">
        <f t="shared" si="20"/>
        <v>0</v>
      </c>
      <c r="K197" s="154" t="s">
        <v>1</v>
      </c>
      <c r="L197" s="159"/>
      <c r="M197" s="160" t="s">
        <v>1</v>
      </c>
      <c r="N197" s="161" t="s">
        <v>38</v>
      </c>
      <c r="O197" s="57"/>
      <c r="P197" s="148">
        <f t="shared" si="21"/>
        <v>0</v>
      </c>
      <c r="Q197" s="148">
        <v>1.1999999999999999E-3</v>
      </c>
      <c r="R197" s="148">
        <f t="shared" si="22"/>
        <v>4.1999999999999996E-2</v>
      </c>
      <c r="S197" s="148">
        <v>0</v>
      </c>
      <c r="T197" s="149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0" t="s">
        <v>138</v>
      </c>
      <c r="AT197" s="150" t="s">
        <v>134</v>
      </c>
      <c r="AU197" s="150" t="s">
        <v>83</v>
      </c>
      <c r="AY197" s="16" t="s">
        <v>122</v>
      </c>
      <c r="BE197" s="151">
        <f t="shared" si="24"/>
        <v>0</v>
      </c>
      <c r="BF197" s="151">
        <f t="shared" si="25"/>
        <v>0</v>
      </c>
      <c r="BG197" s="151">
        <f t="shared" si="26"/>
        <v>0</v>
      </c>
      <c r="BH197" s="151">
        <f t="shared" si="27"/>
        <v>0</v>
      </c>
      <c r="BI197" s="151">
        <f t="shared" si="28"/>
        <v>0</v>
      </c>
      <c r="BJ197" s="16" t="s">
        <v>81</v>
      </c>
      <c r="BK197" s="151">
        <f t="shared" si="29"/>
        <v>0</v>
      </c>
      <c r="BL197" s="16" t="s">
        <v>139</v>
      </c>
      <c r="BM197" s="150" t="s">
        <v>357</v>
      </c>
    </row>
    <row r="198" spans="1:65" s="2" customFormat="1" ht="33" customHeight="1">
      <c r="A198" s="31"/>
      <c r="B198" s="138"/>
      <c r="C198" s="139" t="s">
        <v>358</v>
      </c>
      <c r="D198" s="139" t="s">
        <v>125</v>
      </c>
      <c r="E198" s="140" t="s">
        <v>359</v>
      </c>
      <c r="F198" s="141" t="s">
        <v>360</v>
      </c>
      <c r="G198" s="142" t="s">
        <v>348</v>
      </c>
      <c r="H198" s="143">
        <v>240</v>
      </c>
      <c r="I198" s="144"/>
      <c r="J198" s="145">
        <f t="shared" si="20"/>
        <v>0</v>
      </c>
      <c r="K198" s="141" t="s">
        <v>1</v>
      </c>
      <c r="L198" s="32"/>
      <c r="M198" s="146" t="s">
        <v>1</v>
      </c>
      <c r="N198" s="147" t="s">
        <v>38</v>
      </c>
      <c r="O198" s="57"/>
      <c r="P198" s="148">
        <f t="shared" si="21"/>
        <v>0</v>
      </c>
      <c r="Q198" s="148">
        <v>0</v>
      </c>
      <c r="R198" s="148">
        <f t="shared" si="22"/>
        <v>0</v>
      </c>
      <c r="S198" s="148">
        <v>0</v>
      </c>
      <c r="T198" s="149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0" t="s">
        <v>139</v>
      </c>
      <c r="AT198" s="150" t="s">
        <v>125</v>
      </c>
      <c r="AU198" s="150" t="s">
        <v>83</v>
      </c>
      <c r="AY198" s="16" t="s">
        <v>122</v>
      </c>
      <c r="BE198" s="151">
        <f t="shared" si="24"/>
        <v>0</v>
      </c>
      <c r="BF198" s="151">
        <f t="shared" si="25"/>
        <v>0</v>
      </c>
      <c r="BG198" s="151">
        <f t="shared" si="26"/>
        <v>0</v>
      </c>
      <c r="BH198" s="151">
        <f t="shared" si="27"/>
        <v>0</v>
      </c>
      <c r="BI198" s="151">
        <f t="shared" si="28"/>
        <v>0</v>
      </c>
      <c r="BJ198" s="16" t="s">
        <v>81</v>
      </c>
      <c r="BK198" s="151">
        <f t="shared" si="29"/>
        <v>0</v>
      </c>
      <c r="BL198" s="16" t="s">
        <v>139</v>
      </c>
      <c r="BM198" s="150" t="s">
        <v>361</v>
      </c>
    </row>
    <row r="199" spans="1:65" s="2" customFormat="1" ht="21.75" customHeight="1">
      <c r="A199" s="31"/>
      <c r="B199" s="138"/>
      <c r="C199" s="152" t="s">
        <v>362</v>
      </c>
      <c r="D199" s="152" t="s">
        <v>134</v>
      </c>
      <c r="E199" s="153" t="s">
        <v>363</v>
      </c>
      <c r="F199" s="154" t="s">
        <v>364</v>
      </c>
      <c r="G199" s="155" t="s">
        <v>365</v>
      </c>
      <c r="H199" s="156">
        <v>68</v>
      </c>
      <c r="I199" s="157"/>
      <c r="J199" s="158">
        <f t="shared" si="20"/>
        <v>0</v>
      </c>
      <c r="K199" s="154" t="s">
        <v>1</v>
      </c>
      <c r="L199" s="159"/>
      <c r="M199" s="160" t="s">
        <v>1</v>
      </c>
      <c r="N199" s="161" t="s">
        <v>38</v>
      </c>
      <c r="O199" s="57"/>
      <c r="P199" s="148">
        <f t="shared" si="21"/>
        <v>0</v>
      </c>
      <c r="Q199" s="148">
        <v>1E-3</v>
      </c>
      <c r="R199" s="148">
        <f t="shared" si="22"/>
        <v>6.8000000000000005E-2</v>
      </c>
      <c r="S199" s="148">
        <v>0</v>
      </c>
      <c r="T199" s="149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0" t="s">
        <v>138</v>
      </c>
      <c r="AT199" s="150" t="s">
        <v>134</v>
      </c>
      <c r="AU199" s="150" t="s">
        <v>83</v>
      </c>
      <c r="AY199" s="16" t="s">
        <v>122</v>
      </c>
      <c r="BE199" s="151">
        <f t="shared" si="24"/>
        <v>0</v>
      </c>
      <c r="BF199" s="151">
        <f t="shared" si="25"/>
        <v>0</v>
      </c>
      <c r="BG199" s="151">
        <f t="shared" si="26"/>
        <v>0</v>
      </c>
      <c r="BH199" s="151">
        <f t="shared" si="27"/>
        <v>0</v>
      </c>
      <c r="BI199" s="151">
        <f t="shared" si="28"/>
        <v>0</v>
      </c>
      <c r="BJ199" s="16" t="s">
        <v>81</v>
      </c>
      <c r="BK199" s="151">
        <f t="shared" si="29"/>
        <v>0</v>
      </c>
      <c r="BL199" s="16" t="s">
        <v>139</v>
      </c>
      <c r="BM199" s="150" t="s">
        <v>366</v>
      </c>
    </row>
    <row r="200" spans="1:65" s="2" customFormat="1" ht="24.15" customHeight="1">
      <c r="A200" s="31"/>
      <c r="B200" s="138"/>
      <c r="C200" s="139" t="s">
        <v>227</v>
      </c>
      <c r="D200" s="139" t="s">
        <v>125</v>
      </c>
      <c r="E200" s="140" t="s">
        <v>367</v>
      </c>
      <c r="F200" s="141" t="s">
        <v>368</v>
      </c>
      <c r="G200" s="142" t="s">
        <v>348</v>
      </c>
      <c r="H200" s="143">
        <v>100</v>
      </c>
      <c r="I200" s="144"/>
      <c r="J200" s="145">
        <f t="shared" si="20"/>
        <v>0</v>
      </c>
      <c r="K200" s="141" t="s">
        <v>1</v>
      </c>
      <c r="L200" s="32"/>
      <c r="M200" s="179" t="s">
        <v>1</v>
      </c>
      <c r="N200" s="180" t="s">
        <v>38</v>
      </c>
      <c r="O200" s="181"/>
      <c r="P200" s="182">
        <f t="shared" si="21"/>
        <v>0</v>
      </c>
      <c r="Q200" s="182">
        <v>0</v>
      </c>
      <c r="R200" s="182">
        <f t="shared" si="22"/>
        <v>0</v>
      </c>
      <c r="S200" s="182">
        <v>0</v>
      </c>
      <c r="T200" s="183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0" t="s">
        <v>139</v>
      </c>
      <c r="AT200" s="150" t="s">
        <v>125</v>
      </c>
      <c r="AU200" s="150" t="s">
        <v>83</v>
      </c>
      <c r="AY200" s="16" t="s">
        <v>122</v>
      </c>
      <c r="BE200" s="151">
        <f t="shared" si="24"/>
        <v>0</v>
      </c>
      <c r="BF200" s="151">
        <f t="shared" si="25"/>
        <v>0</v>
      </c>
      <c r="BG200" s="151">
        <f t="shared" si="26"/>
        <v>0</v>
      </c>
      <c r="BH200" s="151">
        <f t="shared" si="27"/>
        <v>0</v>
      </c>
      <c r="BI200" s="151">
        <f t="shared" si="28"/>
        <v>0</v>
      </c>
      <c r="BJ200" s="16" t="s">
        <v>81</v>
      </c>
      <c r="BK200" s="151">
        <f t="shared" si="29"/>
        <v>0</v>
      </c>
      <c r="BL200" s="16" t="s">
        <v>139</v>
      </c>
      <c r="BM200" s="150" t="s">
        <v>369</v>
      </c>
    </row>
    <row r="201" spans="1:65" s="2" customFormat="1" ht="6.9" customHeight="1">
      <c r="A201" s="31"/>
      <c r="B201" s="46"/>
      <c r="C201" s="47"/>
      <c r="D201" s="47"/>
      <c r="E201" s="47"/>
      <c r="F201" s="47"/>
      <c r="G201" s="47"/>
      <c r="H201" s="47"/>
      <c r="I201" s="47"/>
      <c r="J201" s="47"/>
      <c r="K201" s="47"/>
      <c r="L201" s="32"/>
      <c r="M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</row>
  </sheetData>
  <autoFilter ref="C121:K200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6"/>
  <sheetViews>
    <sheetView showGridLines="0" topLeftCell="A106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86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" customHeight="1">
      <c r="B4" s="19"/>
      <c r="D4" s="20" t="s">
        <v>93</v>
      </c>
      <c r="L4" s="19"/>
      <c r="M4" s="88" t="s">
        <v>10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26" t="str">
        <f>'Rekapitulace stavby'!K6</f>
        <v>Základní škola Horní Slavkov Školní 786</v>
      </c>
      <c r="F7" s="227"/>
      <c r="G7" s="227"/>
      <c r="H7" s="227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9" t="s">
        <v>370</v>
      </c>
      <c r="F9" s="225"/>
      <c r="G9" s="225"/>
      <c r="H9" s="22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25</v>
      </c>
      <c r="G12" s="31"/>
      <c r="H12" s="31"/>
      <c r="I12" s="26" t="s">
        <v>21</v>
      </c>
      <c r="J12" s="54" t="str">
        <f>'Rekapitulace stavby'!AN8</f>
        <v>24. 4. 2025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5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8" t="str">
        <f>'Rekapitulace stavby'!E14</f>
        <v>Vyplň údaj</v>
      </c>
      <c r="F18" s="198"/>
      <c r="G18" s="198"/>
      <c r="H18" s="198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89"/>
      <c r="B27" s="90"/>
      <c r="C27" s="89"/>
      <c r="D27" s="89"/>
      <c r="E27" s="202" t="s">
        <v>1</v>
      </c>
      <c r="F27" s="202"/>
      <c r="G27" s="202"/>
      <c r="H27" s="20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2" t="s">
        <v>33</v>
      </c>
      <c r="E30" s="31"/>
      <c r="F30" s="31"/>
      <c r="G30" s="31"/>
      <c r="H30" s="31"/>
      <c r="I30" s="31"/>
      <c r="J30" s="70">
        <f>ROUND(J116,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93" t="s">
        <v>37</v>
      </c>
      <c r="E33" s="26" t="s">
        <v>38</v>
      </c>
      <c r="F33" s="94">
        <f>ROUND((SUM(BE116:BE125)),  2)</f>
        <v>0</v>
      </c>
      <c r="G33" s="31"/>
      <c r="H33" s="31"/>
      <c r="I33" s="95">
        <v>0.21</v>
      </c>
      <c r="J33" s="94">
        <f>ROUND(((SUM(BE116:BE125))*I33),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26" t="s">
        <v>39</v>
      </c>
      <c r="F34" s="94">
        <f>ROUND((SUM(BF116:BF125)),  2)</f>
        <v>0</v>
      </c>
      <c r="G34" s="31"/>
      <c r="H34" s="31"/>
      <c r="I34" s="95">
        <v>0.12</v>
      </c>
      <c r="J34" s="94">
        <f>ROUND(((SUM(BF116:BF125))*I34),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40</v>
      </c>
      <c r="F35" s="94">
        <f>ROUND((SUM(BG116:BG125)),  2)</f>
        <v>0</v>
      </c>
      <c r="G35" s="31"/>
      <c r="H35" s="31"/>
      <c r="I35" s="95">
        <v>0.21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41</v>
      </c>
      <c r="F36" s="94">
        <f>ROUND((SUM(BH116:BH125)),  2)</f>
        <v>0</v>
      </c>
      <c r="G36" s="31"/>
      <c r="H36" s="31"/>
      <c r="I36" s="95">
        <v>0.12</v>
      </c>
      <c r="J36" s="9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42</v>
      </c>
      <c r="F37" s="94">
        <f>ROUND((SUM(BI116:BI125)),  2)</f>
        <v>0</v>
      </c>
      <c r="G37" s="31"/>
      <c r="H37" s="31"/>
      <c r="I37" s="95">
        <v>0</v>
      </c>
      <c r="J37" s="9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6"/>
      <c r="D39" s="97" t="s">
        <v>43</v>
      </c>
      <c r="E39" s="59"/>
      <c r="F39" s="59"/>
      <c r="G39" s="98" t="s">
        <v>44</v>
      </c>
      <c r="H39" s="99" t="s">
        <v>45</v>
      </c>
      <c r="I39" s="59"/>
      <c r="J39" s="100">
        <f>SUM(J30:J37)</f>
        <v>0</v>
      </c>
      <c r="K39" s="10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1"/>
      <c r="B61" s="32"/>
      <c r="C61" s="31"/>
      <c r="D61" s="44" t="s">
        <v>48</v>
      </c>
      <c r="E61" s="34"/>
      <c r="F61" s="102" t="s">
        <v>49</v>
      </c>
      <c r="G61" s="44" t="s">
        <v>48</v>
      </c>
      <c r="H61" s="34"/>
      <c r="I61" s="34"/>
      <c r="J61" s="103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1"/>
      <c r="B76" s="32"/>
      <c r="C76" s="31"/>
      <c r="D76" s="44" t="s">
        <v>48</v>
      </c>
      <c r="E76" s="34"/>
      <c r="F76" s="102" t="s">
        <v>49</v>
      </c>
      <c r="G76" s="44" t="s">
        <v>48</v>
      </c>
      <c r="H76" s="34"/>
      <c r="I76" s="34"/>
      <c r="J76" s="103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26" t="str">
        <f>E7</f>
        <v>Základní škola Horní Slavkov Školní 786</v>
      </c>
      <c r="F85" s="227"/>
      <c r="G85" s="227"/>
      <c r="H85" s="22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9" t="str">
        <f>E9</f>
        <v>02 - Zabezpečení LAN a WIFI</v>
      </c>
      <c r="F87" s="225"/>
      <c r="G87" s="225"/>
      <c r="H87" s="22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24. 4. 2025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5" customHeight="1">
      <c r="A96" s="31"/>
      <c r="B96" s="32"/>
      <c r="C96" s="106" t="s">
        <v>99</v>
      </c>
      <c r="D96" s="31"/>
      <c r="E96" s="31"/>
      <c r="F96" s="31"/>
      <c r="G96" s="31"/>
      <c r="H96" s="31"/>
      <c r="I96" s="31"/>
      <c r="J96" s="70">
        <f>J116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100</v>
      </c>
    </row>
    <row r="97" spans="1:31" s="2" customFormat="1" ht="21.7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" customHeight="1">
      <c r="A102" s="31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" customHeight="1">
      <c r="A103" s="31"/>
      <c r="B103" s="32"/>
      <c r="C103" s="20" t="s">
        <v>107</v>
      </c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6" t="s">
        <v>16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6.5" customHeight="1">
      <c r="A106" s="31"/>
      <c r="B106" s="32"/>
      <c r="C106" s="31"/>
      <c r="D106" s="31"/>
      <c r="E106" s="226" t="str">
        <f>E7</f>
        <v>Základní škola Horní Slavkov Školní 786</v>
      </c>
      <c r="F106" s="227"/>
      <c r="G106" s="227"/>
      <c r="H106" s="227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94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09" t="str">
        <f>E9</f>
        <v>02 - Zabezpečení LAN a WIFI</v>
      </c>
      <c r="F108" s="225"/>
      <c r="G108" s="225"/>
      <c r="H108" s="225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19</v>
      </c>
      <c r="D110" s="31"/>
      <c r="E110" s="31"/>
      <c r="F110" s="24" t="str">
        <f>F12</f>
        <v xml:space="preserve"> </v>
      </c>
      <c r="G110" s="31"/>
      <c r="H110" s="31"/>
      <c r="I110" s="26" t="s">
        <v>21</v>
      </c>
      <c r="J110" s="54" t="str">
        <f>IF(J12="","",J12)</f>
        <v>24. 4. 2025</v>
      </c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15" customHeight="1">
      <c r="A112" s="31"/>
      <c r="B112" s="32"/>
      <c r="C112" s="26" t="s">
        <v>23</v>
      </c>
      <c r="D112" s="31"/>
      <c r="E112" s="31"/>
      <c r="F112" s="24" t="str">
        <f>E15</f>
        <v xml:space="preserve"> </v>
      </c>
      <c r="G112" s="31"/>
      <c r="H112" s="31"/>
      <c r="I112" s="26" t="s">
        <v>29</v>
      </c>
      <c r="J112" s="29" t="str">
        <f>E21</f>
        <v xml:space="preserve"> 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15" customHeight="1">
      <c r="A113" s="31"/>
      <c r="B113" s="32"/>
      <c r="C113" s="26" t="s">
        <v>27</v>
      </c>
      <c r="D113" s="31"/>
      <c r="E113" s="31"/>
      <c r="F113" s="24" t="str">
        <f>IF(E18="","",E18)</f>
        <v>Vyplň údaj</v>
      </c>
      <c r="G113" s="31"/>
      <c r="H113" s="31"/>
      <c r="I113" s="26" t="s">
        <v>31</v>
      </c>
      <c r="J113" s="29" t="str">
        <f>E24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1" customFormat="1" ht="29.25" customHeight="1">
      <c r="A115" s="115"/>
      <c r="B115" s="116"/>
      <c r="C115" s="117" t="s">
        <v>108</v>
      </c>
      <c r="D115" s="118" t="s">
        <v>58</v>
      </c>
      <c r="E115" s="118" t="s">
        <v>54</v>
      </c>
      <c r="F115" s="118" t="s">
        <v>55</v>
      </c>
      <c r="G115" s="118" t="s">
        <v>109</v>
      </c>
      <c r="H115" s="118" t="s">
        <v>110</v>
      </c>
      <c r="I115" s="118" t="s">
        <v>111</v>
      </c>
      <c r="J115" s="118" t="s">
        <v>98</v>
      </c>
      <c r="K115" s="119" t="s">
        <v>112</v>
      </c>
      <c r="L115" s="120"/>
      <c r="M115" s="61" t="s">
        <v>1</v>
      </c>
      <c r="N115" s="62" t="s">
        <v>37</v>
      </c>
      <c r="O115" s="62" t="s">
        <v>113</v>
      </c>
      <c r="P115" s="62" t="s">
        <v>114</v>
      </c>
      <c r="Q115" s="62" t="s">
        <v>115</v>
      </c>
      <c r="R115" s="62" t="s">
        <v>116</v>
      </c>
      <c r="S115" s="62" t="s">
        <v>117</v>
      </c>
      <c r="T115" s="63" t="s">
        <v>118</v>
      </c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</row>
    <row r="116" spans="1:65" s="2" customFormat="1" ht="22.95" customHeight="1">
      <c r="A116" s="31"/>
      <c r="B116" s="32"/>
      <c r="C116" s="68" t="s">
        <v>119</v>
      </c>
      <c r="D116" s="31"/>
      <c r="E116" s="31"/>
      <c r="F116" s="31"/>
      <c r="G116" s="31"/>
      <c r="H116" s="31"/>
      <c r="I116" s="31"/>
      <c r="J116" s="121">
        <f>BK116</f>
        <v>0</v>
      </c>
      <c r="K116" s="31"/>
      <c r="L116" s="32"/>
      <c r="M116" s="64"/>
      <c r="N116" s="55"/>
      <c r="O116" s="65"/>
      <c r="P116" s="122">
        <f>SUM(P117:P125)</f>
        <v>0</v>
      </c>
      <c r="Q116" s="65"/>
      <c r="R116" s="122">
        <f>SUM(R117:R125)</f>
        <v>0</v>
      </c>
      <c r="S116" s="65"/>
      <c r="T116" s="123">
        <f>SUM(T117:T125)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6" t="s">
        <v>72</v>
      </c>
      <c r="AU116" s="16" t="s">
        <v>100</v>
      </c>
      <c r="BK116" s="124">
        <f>SUM(BK117:BK125)</f>
        <v>0</v>
      </c>
    </row>
    <row r="117" spans="1:65" s="2" customFormat="1" ht="24.15" customHeight="1">
      <c r="A117" s="31"/>
      <c r="B117" s="138"/>
      <c r="C117" s="152" t="s">
        <v>81</v>
      </c>
      <c r="D117" s="152" t="s">
        <v>134</v>
      </c>
      <c r="E117" s="153" t="s">
        <v>371</v>
      </c>
      <c r="F117" s="154" t="s">
        <v>372</v>
      </c>
      <c r="G117" s="155" t="s">
        <v>128</v>
      </c>
      <c r="H117" s="156">
        <v>7</v>
      </c>
      <c r="I117" s="157"/>
      <c r="J117" s="158">
        <f t="shared" ref="J117:J125" si="0">ROUND(I117*H117,2)</f>
        <v>0</v>
      </c>
      <c r="K117" s="154" t="s">
        <v>1</v>
      </c>
      <c r="L117" s="159"/>
      <c r="M117" s="160" t="s">
        <v>1</v>
      </c>
      <c r="N117" s="161" t="s">
        <v>38</v>
      </c>
      <c r="O117" s="57"/>
      <c r="P117" s="148">
        <f t="shared" ref="P117:P125" si="1">O117*H117</f>
        <v>0</v>
      </c>
      <c r="Q117" s="148">
        <v>0</v>
      </c>
      <c r="R117" s="148">
        <f t="shared" ref="R117:R125" si="2">Q117*H117</f>
        <v>0</v>
      </c>
      <c r="S117" s="148">
        <v>0</v>
      </c>
      <c r="T117" s="149">
        <f t="shared" ref="T117:T125" si="3"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0" t="s">
        <v>138</v>
      </c>
      <c r="AT117" s="150" t="s">
        <v>134</v>
      </c>
      <c r="AU117" s="150" t="s">
        <v>73</v>
      </c>
      <c r="AY117" s="16" t="s">
        <v>122</v>
      </c>
      <c r="BE117" s="151">
        <f t="shared" ref="BE117:BE125" si="4">IF(N117="základní",J117,0)</f>
        <v>0</v>
      </c>
      <c r="BF117" s="151">
        <f t="shared" ref="BF117:BF125" si="5">IF(N117="snížená",J117,0)</f>
        <v>0</v>
      </c>
      <c r="BG117" s="151">
        <f t="shared" ref="BG117:BG125" si="6">IF(N117="zákl. přenesená",J117,0)</f>
        <v>0</v>
      </c>
      <c r="BH117" s="151">
        <f t="shared" ref="BH117:BH125" si="7">IF(N117="sníž. přenesená",J117,0)</f>
        <v>0</v>
      </c>
      <c r="BI117" s="151">
        <f t="shared" ref="BI117:BI125" si="8">IF(N117="nulová",J117,0)</f>
        <v>0</v>
      </c>
      <c r="BJ117" s="16" t="s">
        <v>81</v>
      </c>
      <c r="BK117" s="151">
        <f t="shared" ref="BK117:BK125" si="9">ROUND(I117*H117,2)</f>
        <v>0</v>
      </c>
      <c r="BL117" s="16" t="s">
        <v>139</v>
      </c>
      <c r="BM117" s="150" t="s">
        <v>83</v>
      </c>
    </row>
    <row r="118" spans="1:65" s="2" customFormat="1" ht="21.75" customHeight="1">
      <c r="A118" s="31"/>
      <c r="B118" s="138"/>
      <c r="C118" s="152" t="s">
        <v>83</v>
      </c>
      <c r="D118" s="152" t="s">
        <v>134</v>
      </c>
      <c r="E118" s="153" t="s">
        <v>373</v>
      </c>
      <c r="F118" s="154" t="s">
        <v>374</v>
      </c>
      <c r="G118" s="155" t="s">
        <v>128</v>
      </c>
      <c r="H118" s="156">
        <v>8</v>
      </c>
      <c r="I118" s="157"/>
      <c r="J118" s="158">
        <f t="shared" si="0"/>
        <v>0</v>
      </c>
      <c r="K118" s="154" t="s">
        <v>1</v>
      </c>
      <c r="L118" s="159"/>
      <c r="M118" s="160" t="s">
        <v>1</v>
      </c>
      <c r="N118" s="161" t="s">
        <v>38</v>
      </c>
      <c r="O118" s="57"/>
      <c r="P118" s="148">
        <f t="shared" si="1"/>
        <v>0</v>
      </c>
      <c r="Q118" s="148">
        <v>0</v>
      </c>
      <c r="R118" s="148">
        <f t="shared" si="2"/>
        <v>0</v>
      </c>
      <c r="S118" s="148">
        <v>0</v>
      </c>
      <c r="T118" s="149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50" t="s">
        <v>138</v>
      </c>
      <c r="AT118" s="150" t="s">
        <v>134</v>
      </c>
      <c r="AU118" s="150" t="s">
        <v>73</v>
      </c>
      <c r="AY118" s="16" t="s">
        <v>122</v>
      </c>
      <c r="BE118" s="151">
        <f t="shared" si="4"/>
        <v>0</v>
      </c>
      <c r="BF118" s="151">
        <f t="shared" si="5"/>
        <v>0</v>
      </c>
      <c r="BG118" s="151">
        <f t="shared" si="6"/>
        <v>0</v>
      </c>
      <c r="BH118" s="151">
        <f t="shared" si="7"/>
        <v>0</v>
      </c>
      <c r="BI118" s="151">
        <f t="shared" si="8"/>
        <v>0</v>
      </c>
      <c r="BJ118" s="16" t="s">
        <v>81</v>
      </c>
      <c r="BK118" s="151">
        <f t="shared" si="9"/>
        <v>0</v>
      </c>
      <c r="BL118" s="16" t="s">
        <v>139</v>
      </c>
      <c r="BM118" s="150" t="s">
        <v>129</v>
      </c>
    </row>
    <row r="119" spans="1:65" s="2" customFormat="1" ht="21.75" customHeight="1">
      <c r="A119" s="31"/>
      <c r="B119" s="138"/>
      <c r="C119" s="152" t="s">
        <v>375</v>
      </c>
      <c r="D119" s="152" t="s">
        <v>134</v>
      </c>
      <c r="E119" s="153" t="s">
        <v>376</v>
      </c>
      <c r="F119" s="154" t="s">
        <v>377</v>
      </c>
      <c r="G119" s="155" t="s">
        <v>128</v>
      </c>
      <c r="H119" s="156">
        <v>1</v>
      </c>
      <c r="I119" s="157"/>
      <c r="J119" s="158">
        <f t="shared" si="0"/>
        <v>0</v>
      </c>
      <c r="K119" s="154" t="s">
        <v>1</v>
      </c>
      <c r="L119" s="159"/>
      <c r="M119" s="160" t="s">
        <v>1</v>
      </c>
      <c r="N119" s="161" t="s">
        <v>38</v>
      </c>
      <c r="O119" s="57"/>
      <c r="P119" s="148">
        <f t="shared" si="1"/>
        <v>0</v>
      </c>
      <c r="Q119" s="148">
        <v>0</v>
      </c>
      <c r="R119" s="148">
        <f t="shared" si="2"/>
        <v>0</v>
      </c>
      <c r="S119" s="148">
        <v>0</v>
      </c>
      <c r="T119" s="149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0" t="s">
        <v>138</v>
      </c>
      <c r="AT119" s="150" t="s">
        <v>134</v>
      </c>
      <c r="AU119" s="150" t="s">
        <v>73</v>
      </c>
      <c r="AY119" s="16" t="s">
        <v>122</v>
      </c>
      <c r="BE119" s="151">
        <f t="shared" si="4"/>
        <v>0</v>
      </c>
      <c r="BF119" s="151">
        <f t="shared" si="5"/>
        <v>0</v>
      </c>
      <c r="BG119" s="151">
        <f t="shared" si="6"/>
        <v>0</v>
      </c>
      <c r="BH119" s="151">
        <f t="shared" si="7"/>
        <v>0</v>
      </c>
      <c r="BI119" s="151">
        <f t="shared" si="8"/>
        <v>0</v>
      </c>
      <c r="BJ119" s="16" t="s">
        <v>81</v>
      </c>
      <c r="BK119" s="151">
        <f t="shared" si="9"/>
        <v>0</v>
      </c>
      <c r="BL119" s="16" t="s">
        <v>139</v>
      </c>
      <c r="BM119" s="150" t="s">
        <v>378</v>
      </c>
    </row>
    <row r="120" spans="1:65" s="2" customFormat="1" ht="16.5" customHeight="1">
      <c r="A120" s="31"/>
      <c r="B120" s="138"/>
      <c r="C120" s="152" t="s">
        <v>123</v>
      </c>
      <c r="D120" s="152" t="s">
        <v>134</v>
      </c>
      <c r="E120" s="153" t="s">
        <v>379</v>
      </c>
      <c r="F120" s="154" t="s">
        <v>380</v>
      </c>
      <c r="G120" s="155" t="s">
        <v>381</v>
      </c>
      <c r="H120" s="156">
        <v>1</v>
      </c>
      <c r="I120" s="157"/>
      <c r="J120" s="158">
        <f t="shared" si="0"/>
        <v>0</v>
      </c>
      <c r="K120" s="154" t="s">
        <v>1</v>
      </c>
      <c r="L120" s="159"/>
      <c r="M120" s="160" t="s">
        <v>1</v>
      </c>
      <c r="N120" s="161" t="s">
        <v>38</v>
      </c>
      <c r="O120" s="57"/>
      <c r="P120" s="148">
        <f t="shared" si="1"/>
        <v>0</v>
      </c>
      <c r="Q120" s="148">
        <v>0</v>
      </c>
      <c r="R120" s="148">
        <f t="shared" si="2"/>
        <v>0</v>
      </c>
      <c r="S120" s="148">
        <v>0</v>
      </c>
      <c r="T120" s="149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0" t="s">
        <v>138</v>
      </c>
      <c r="AT120" s="150" t="s">
        <v>134</v>
      </c>
      <c r="AU120" s="150" t="s">
        <v>73</v>
      </c>
      <c r="AY120" s="16" t="s">
        <v>122</v>
      </c>
      <c r="BE120" s="151">
        <f t="shared" si="4"/>
        <v>0</v>
      </c>
      <c r="BF120" s="151">
        <f t="shared" si="5"/>
        <v>0</v>
      </c>
      <c r="BG120" s="151">
        <f t="shared" si="6"/>
        <v>0</v>
      </c>
      <c r="BH120" s="151">
        <f t="shared" si="7"/>
        <v>0</v>
      </c>
      <c r="BI120" s="151">
        <f t="shared" si="8"/>
        <v>0</v>
      </c>
      <c r="BJ120" s="16" t="s">
        <v>81</v>
      </c>
      <c r="BK120" s="151">
        <f t="shared" si="9"/>
        <v>0</v>
      </c>
      <c r="BL120" s="16" t="s">
        <v>139</v>
      </c>
      <c r="BM120" s="150" t="s">
        <v>382</v>
      </c>
    </row>
    <row r="121" spans="1:65" s="2" customFormat="1" ht="16.5" customHeight="1">
      <c r="A121" s="31"/>
      <c r="B121" s="138"/>
      <c r="C121" s="152" t="s">
        <v>129</v>
      </c>
      <c r="D121" s="152" t="s">
        <v>134</v>
      </c>
      <c r="E121" s="153" t="s">
        <v>383</v>
      </c>
      <c r="F121" s="154" t="s">
        <v>384</v>
      </c>
      <c r="G121" s="155" t="s">
        <v>128</v>
      </c>
      <c r="H121" s="156">
        <v>1</v>
      </c>
      <c r="I121" s="157"/>
      <c r="J121" s="158">
        <f t="shared" si="0"/>
        <v>0</v>
      </c>
      <c r="K121" s="154" t="s">
        <v>1</v>
      </c>
      <c r="L121" s="159"/>
      <c r="M121" s="160" t="s">
        <v>1</v>
      </c>
      <c r="N121" s="161" t="s">
        <v>38</v>
      </c>
      <c r="O121" s="57"/>
      <c r="P121" s="148">
        <f t="shared" si="1"/>
        <v>0</v>
      </c>
      <c r="Q121" s="148">
        <v>0</v>
      </c>
      <c r="R121" s="148">
        <f t="shared" si="2"/>
        <v>0</v>
      </c>
      <c r="S121" s="148">
        <v>0</v>
      </c>
      <c r="T121" s="149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0" t="s">
        <v>138</v>
      </c>
      <c r="AT121" s="150" t="s">
        <v>134</v>
      </c>
      <c r="AU121" s="150" t="s">
        <v>73</v>
      </c>
      <c r="AY121" s="16" t="s">
        <v>122</v>
      </c>
      <c r="BE121" s="151">
        <f t="shared" si="4"/>
        <v>0</v>
      </c>
      <c r="BF121" s="151">
        <f t="shared" si="5"/>
        <v>0</v>
      </c>
      <c r="BG121" s="151">
        <f t="shared" si="6"/>
        <v>0</v>
      </c>
      <c r="BH121" s="151">
        <f t="shared" si="7"/>
        <v>0</v>
      </c>
      <c r="BI121" s="151">
        <f t="shared" si="8"/>
        <v>0</v>
      </c>
      <c r="BJ121" s="16" t="s">
        <v>81</v>
      </c>
      <c r="BK121" s="151">
        <f t="shared" si="9"/>
        <v>0</v>
      </c>
      <c r="BL121" s="16" t="s">
        <v>139</v>
      </c>
      <c r="BM121" s="150" t="s">
        <v>385</v>
      </c>
    </row>
    <row r="122" spans="1:65" s="2" customFormat="1" ht="24.15" customHeight="1">
      <c r="A122" s="31"/>
      <c r="B122" s="138"/>
      <c r="C122" s="152" t="s">
        <v>386</v>
      </c>
      <c r="D122" s="152" t="s">
        <v>134</v>
      </c>
      <c r="E122" s="153" t="s">
        <v>387</v>
      </c>
      <c r="F122" s="154" t="s">
        <v>388</v>
      </c>
      <c r="G122" s="155" t="s">
        <v>128</v>
      </c>
      <c r="H122" s="156">
        <v>69</v>
      </c>
      <c r="I122" s="157"/>
      <c r="J122" s="158">
        <f t="shared" si="0"/>
        <v>0</v>
      </c>
      <c r="K122" s="154" t="s">
        <v>1</v>
      </c>
      <c r="L122" s="159"/>
      <c r="M122" s="160" t="s">
        <v>1</v>
      </c>
      <c r="N122" s="161" t="s">
        <v>38</v>
      </c>
      <c r="O122" s="57"/>
      <c r="P122" s="148">
        <f t="shared" si="1"/>
        <v>0</v>
      </c>
      <c r="Q122" s="148">
        <v>0</v>
      </c>
      <c r="R122" s="148">
        <f t="shared" si="2"/>
        <v>0</v>
      </c>
      <c r="S122" s="148">
        <v>0</v>
      </c>
      <c r="T122" s="149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0" t="s">
        <v>138</v>
      </c>
      <c r="AT122" s="150" t="s">
        <v>134</v>
      </c>
      <c r="AU122" s="150" t="s">
        <v>73</v>
      </c>
      <c r="AY122" s="16" t="s">
        <v>122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6" t="s">
        <v>81</v>
      </c>
      <c r="BK122" s="151">
        <f t="shared" si="9"/>
        <v>0</v>
      </c>
      <c r="BL122" s="16" t="s">
        <v>139</v>
      </c>
      <c r="BM122" s="150" t="s">
        <v>389</v>
      </c>
    </row>
    <row r="123" spans="1:65" s="2" customFormat="1" ht="24.15" customHeight="1">
      <c r="A123" s="31"/>
      <c r="B123" s="138"/>
      <c r="C123" s="152" t="s">
        <v>144</v>
      </c>
      <c r="D123" s="152" t="s">
        <v>134</v>
      </c>
      <c r="E123" s="153" t="s">
        <v>390</v>
      </c>
      <c r="F123" s="154" t="s">
        <v>391</v>
      </c>
      <c r="G123" s="155" t="s">
        <v>381</v>
      </c>
      <c r="H123" s="156">
        <v>1</v>
      </c>
      <c r="I123" s="157"/>
      <c r="J123" s="158">
        <f t="shared" si="0"/>
        <v>0</v>
      </c>
      <c r="K123" s="154" t="s">
        <v>1</v>
      </c>
      <c r="L123" s="159"/>
      <c r="M123" s="160" t="s">
        <v>1</v>
      </c>
      <c r="N123" s="161" t="s">
        <v>38</v>
      </c>
      <c r="O123" s="57"/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0" t="s">
        <v>138</v>
      </c>
      <c r="AT123" s="150" t="s">
        <v>134</v>
      </c>
      <c r="AU123" s="150" t="s">
        <v>73</v>
      </c>
      <c r="AY123" s="16" t="s">
        <v>122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6" t="s">
        <v>81</v>
      </c>
      <c r="BK123" s="151">
        <f t="shared" si="9"/>
        <v>0</v>
      </c>
      <c r="BL123" s="16" t="s">
        <v>139</v>
      </c>
      <c r="BM123" s="150" t="s">
        <v>392</v>
      </c>
    </row>
    <row r="124" spans="1:65" s="2" customFormat="1" ht="24.15" customHeight="1">
      <c r="A124" s="31"/>
      <c r="B124" s="138"/>
      <c r="C124" s="152" t="s">
        <v>163</v>
      </c>
      <c r="D124" s="152" t="s">
        <v>134</v>
      </c>
      <c r="E124" s="153" t="s">
        <v>393</v>
      </c>
      <c r="F124" s="154" t="s">
        <v>394</v>
      </c>
      <c r="G124" s="155" t="s">
        <v>128</v>
      </c>
      <c r="H124" s="156">
        <v>1</v>
      </c>
      <c r="I124" s="157"/>
      <c r="J124" s="158">
        <f t="shared" si="0"/>
        <v>0</v>
      </c>
      <c r="K124" s="154" t="s">
        <v>1</v>
      </c>
      <c r="L124" s="159"/>
      <c r="M124" s="160" t="s">
        <v>1</v>
      </c>
      <c r="N124" s="161" t="s">
        <v>38</v>
      </c>
      <c r="O124" s="57"/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0" t="s">
        <v>138</v>
      </c>
      <c r="AT124" s="150" t="s">
        <v>134</v>
      </c>
      <c r="AU124" s="150" t="s">
        <v>73</v>
      </c>
      <c r="AY124" s="16" t="s">
        <v>122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6" t="s">
        <v>81</v>
      </c>
      <c r="BK124" s="151">
        <f t="shared" si="9"/>
        <v>0</v>
      </c>
      <c r="BL124" s="16" t="s">
        <v>139</v>
      </c>
      <c r="BM124" s="150" t="s">
        <v>395</v>
      </c>
    </row>
    <row r="125" spans="1:65" s="2" customFormat="1" ht="21.75" customHeight="1">
      <c r="A125" s="31"/>
      <c r="B125" s="138"/>
      <c r="C125" s="152" t="s">
        <v>167</v>
      </c>
      <c r="D125" s="152" t="s">
        <v>134</v>
      </c>
      <c r="E125" s="153" t="s">
        <v>396</v>
      </c>
      <c r="F125" s="154" t="s">
        <v>397</v>
      </c>
      <c r="G125" s="155" t="s">
        <v>128</v>
      </c>
      <c r="H125" s="156">
        <v>1</v>
      </c>
      <c r="I125" s="157"/>
      <c r="J125" s="158">
        <f t="shared" si="0"/>
        <v>0</v>
      </c>
      <c r="K125" s="154" t="s">
        <v>1</v>
      </c>
      <c r="L125" s="159"/>
      <c r="M125" s="184" t="s">
        <v>1</v>
      </c>
      <c r="N125" s="185" t="s">
        <v>38</v>
      </c>
      <c r="O125" s="181"/>
      <c r="P125" s="182">
        <f t="shared" si="1"/>
        <v>0</v>
      </c>
      <c r="Q125" s="182">
        <v>0</v>
      </c>
      <c r="R125" s="182">
        <f t="shared" si="2"/>
        <v>0</v>
      </c>
      <c r="S125" s="182">
        <v>0</v>
      </c>
      <c r="T125" s="18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0" t="s">
        <v>138</v>
      </c>
      <c r="AT125" s="150" t="s">
        <v>134</v>
      </c>
      <c r="AU125" s="150" t="s">
        <v>73</v>
      </c>
      <c r="AY125" s="16" t="s">
        <v>122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6" t="s">
        <v>81</v>
      </c>
      <c r="BK125" s="151">
        <f t="shared" si="9"/>
        <v>0</v>
      </c>
      <c r="BL125" s="16" t="s">
        <v>139</v>
      </c>
      <c r="BM125" s="150" t="s">
        <v>398</v>
      </c>
    </row>
    <row r="126" spans="1:65" s="2" customFormat="1" ht="6.9" customHeight="1">
      <c r="A126" s="31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2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autoFilter ref="C115:K125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18"/>
  <sheetViews>
    <sheetView showGridLines="0" topLeftCell="A86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89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" customHeight="1">
      <c r="B4" s="19"/>
      <c r="D4" s="20" t="s">
        <v>93</v>
      </c>
      <c r="L4" s="19"/>
      <c r="M4" s="88" t="s">
        <v>10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26" t="str">
        <f>'Rekapitulace stavby'!K6</f>
        <v>Základní škola Horní Slavkov Školní 786</v>
      </c>
      <c r="F7" s="227"/>
      <c r="G7" s="227"/>
      <c r="H7" s="227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9" t="s">
        <v>399</v>
      </c>
      <c r="F9" s="225"/>
      <c r="G9" s="225"/>
      <c r="H9" s="22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25</v>
      </c>
      <c r="G12" s="31"/>
      <c r="H12" s="31"/>
      <c r="I12" s="26" t="s">
        <v>21</v>
      </c>
      <c r="J12" s="54" t="str">
        <f>'Rekapitulace stavby'!AN8</f>
        <v>24. 4. 2025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5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8" t="str">
        <f>'Rekapitulace stavby'!E14</f>
        <v>Vyplň údaj</v>
      </c>
      <c r="F18" s="198"/>
      <c r="G18" s="198"/>
      <c r="H18" s="198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89"/>
      <c r="B27" s="90"/>
      <c r="C27" s="89"/>
      <c r="D27" s="89"/>
      <c r="E27" s="202" t="s">
        <v>1</v>
      </c>
      <c r="F27" s="202"/>
      <c r="G27" s="202"/>
      <c r="H27" s="20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2" t="s">
        <v>33</v>
      </c>
      <c r="E30" s="31"/>
      <c r="F30" s="31"/>
      <c r="G30" s="31"/>
      <c r="H30" s="31"/>
      <c r="I30" s="31"/>
      <c r="J30" s="70">
        <f>ROUND(J116,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93" t="s">
        <v>37</v>
      </c>
      <c r="E33" s="26" t="s">
        <v>38</v>
      </c>
      <c r="F33" s="94">
        <f>ROUND((SUM(BE116:BE117)),  2)</f>
        <v>0</v>
      </c>
      <c r="G33" s="31"/>
      <c r="H33" s="31"/>
      <c r="I33" s="95">
        <v>0.21</v>
      </c>
      <c r="J33" s="94">
        <f>ROUND(((SUM(BE116:BE117))*I33),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26" t="s">
        <v>39</v>
      </c>
      <c r="F34" s="94">
        <f>ROUND((SUM(BF116:BF117)),  2)</f>
        <v>0</v>
      </c>
      <c r="G34" s="31"/>
      <c r="H34" s="31"/>
      <c r="I34" s="95">
        <v>0.12</v>
      </c>
      <c r="J34" s="94">
        <f>ROUND(((SUM(BF116:BF117))*I34),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40</v>
      </c>
      <c r="F35" s="94">
        <f>ROUND((SUM(BG116:BG117)),  2)</f>
        <v>0</v>
      </c>
      <c r="G35" s="31"/>
      <c r="H35" s="31"/>
      <c r="I35" s="95">
        <v>0.21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41</v>
      </c>
      <c r="F36" s="94">
        <f>ROUND((SUM(BH116:BH117)),  2)</f>
        <v>0</v>
      </c>
      <c r="G36" s="31"/>
      <c r="H36" s="31"/>
      <c r="I36" s="95">
        <v>0.12</v>
      </c>
      <c r="J36" s="9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42</v>
      </c>
      <c r="F37" s="94">
        <f>ROUND((SUM(BI116:BI117)),  2)</f>
        <v>0</v>
      </c>
      <c r="G37" s="31"/>
      <c r="H37" s="31"/>
      <c r="I37" s="95">
        <v>0</v>
      </c>
      <c r="J37" s="9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6"/>
      <c r="D39" s="97" t="s">
        <v>43</v>
      </c>
      <c r="E39" s="59"/>
      <c r="F39" s="59"/>
      <c r="G39" s="98" t="s">
        <v>44</v>
      </c>
      <c r="H39" s="99" t="s">
        <v>45</v>
      </c>
      <c r="I39" s="59"/>
      <c r="J39" s="100">
        <f>SUM(J30:J37)</f>
        <v>0</v>
      </c>
      <c r="K39" s="10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1"/>
      <c r="B61" s="32"/>
      <c r="C61" s="31"/>
      <c r="D61" s="44" t="s">
        <v>48</v>
      </c>
      <c r="E61" s="34"/>
      <c r="F61" s="102" t="s">
        <v>49</v>
      </c>
      <c r="G61" s="44" t="s">
        <v>48</v>
      </c>
      <c r="H61" s="34"/>
      <c r="I61" s="34"/>
      <c r="J61" s="103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1"/>
      <c r="B76" s="32"/>
      <c r="C76" s="31"/>
      <c r="D76" s="44" t="s">
        <v>48</v>
      </c>
      <c r="E76" s="34"/>
      <c r="F76" s="102" t="s">
        <v>49</v>
      </c>
      <c r="G76" s="44" t="s">
        <v>48</v>
      </c>
      <c r="H76" s="34"/>
      <c r="I76" s="34"/>
      <c r="J76" s="103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26" t="str">
        <f>E7</f>
        <v>Základní škola Horní Slavkov Školní 786</v>
      </c>
      <c r="F85" s="227"/>
      <c r="G85" s="227"/>
      <c r="H85" s="22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9" t="str">
        <f>E9</f>
        <v>03 - Centrální logování a...</v>
      </c>
      <c r="F87" s="225"/>
      <c r="G87" s="225"/>
      <c r="H87" s="22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24. 4. 2025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5" customHeight="1">
      <c r="A96" s="31"/>
      <c r="B96" s="32"/>
      <c r="C96" s="106" t="s">
        <v>99</v>
      </c>
      <c r="D96" s="31"/>
      <c r="E96" s="31"/>
      <c r="F96" s="31"/>
      <c r="G96" s="31"/>
      <c r="H96" s="31"/>
      <c r="I96" s="31"/>
      <c r="J96" s="70">
        <f>J116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100</v>
      </c>
    </row>
    <row r="97" spans="1:31" s="2" customFormat="1" ht="21.7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" customHeight="1">
      <c r="A102" s="31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" customHeight="1">
      <c r="A103" s="31"/>
      <c r="B103" s="32"/>
      <c r="C103" s="20" t="s">
        <v>107</v>
      </c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6" t="s">
        <v>16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6.5" customHeight="1">
      <c r="A106" s="31"/>
      <c r="B106" s="32"/>
      <c r="C106" s="31"/>
      <c r="D106" s="31"/>
      <c r="E106" s="226" t="str">
        <f>E7</f>
        <v>Základní škola Horní Slavkov Školní 786</v>
      </c>
      <c r="F106" s="227"/>
      <c r="G106" s="227"/>
      <c r="H106" s="227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94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09" t="str">
        <f>E9</f>
        <v>03 - Centrální logování a...</v>
      </c>
      <c r="F108" s="225"/>
      <c r="G108" s="225"/>
      <c r="H108" s="225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19</v>
      </c>
      <c r="D110" s="31"/>
      <c r="E110" s="31"/>
      <c r="F110" s="24" t="str">
        <f>F12</f>
        <v xml:space="preserve"> </v>
      </c>
      <c r="G110" s="31"/>
      <c r="H110" s="31"/>
      <c r="I110" s="26" t="s">
        <v>21</v>
      </c>
      <c r="J110" s="54" t="str">
        <f>IF(J12="","",J12)</f>
        <v>24. 4. 2025</v>
      </c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15" customHeight="1">
      <c r="A112" s="31"/>
      <c r="B112" s="32"/>
      <c r="C112" s="26" t="s">
        <v>23</v>
      </c>
      <c r="D112" s="31"/>
      <c r="E112" s="31"/>
      <c r="F112" s="24" t="str">
        <f>E15</f>
        <v xml:space="preserve"> </v>
      </c>
      <c r="G112" s="31"/>
      <c r="H112" s="31"/>
      <c r="I112" s="26" t="s">
        <v>29</v>
      </c>
      <c r="J112" s="29" t="str">
        <f>E21</f>
        <v xml:space="preserve"> 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15" customHeight="1">
      <c r="A113" s="31"/>
      <c r="B113" s="32"/>
      <c r="C113" s="26" t="s">
        <v>27</v>
      </c>
      <c r="D113" s="31"/>
      <c r="E113" s="31"/>
      <c r="F113" s="24" t="str">
        <f>IF(E18="","",E18)</f>
        <v>Vyplň údaj</v>
      </c>
      <c r="G113" s="31"/>
      <c r="H113" s="31"/>
      <c r="I113" s="26" t="s">
        <v>31</v>
      </c>
      <c r="J113" s="29" t="str">
        <f>E24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1" customFormat="1" ht="29.25" customHeight="1">
      <c r="A115" s="115"/>
      <c r="B115" s="116"/>
      <c r="C115" s="117" t="s">
        <v>108</v>
      </c>
      <c r="D115" s="118" t="s">
        <v>58</v>
      </c>
      <c r="E115" s="118" t="s">
        <v>54</v>
      </c>
      <c r="F115" s="118" t="s">
        <v>55</v>
      </c>
      <c r="G115" s="118" t="s">
        <v>109</v>
      </c>
      <c r="H115" s="118" t="s">
        <v>110</v>
      </c>
      <c r="I115" s="118" t="s">
        <v>111</v>
      </c>
      <c r="J115" s="118" t="s">
        <v>98</v>
      </c>
      <c r="K115" s="119" t="s">
        <v>112</v>
      </c>
      <c r="L115" s="120"/>
      <c r="M115" s="61" t="s">
        <v>1</v>
      </c>
      <c r="N115" s="62" t="s">
        <v>37</v>
      </c>
      <c r="O115" s="62" t="s">
        <v>113</v>
      </c>
      <c r="P115" s="62" t="s">
        <v>114</v>
      </c>
      <c r="Q115" s="62" t="s">
        <v>115</v>
      </c>
      <c r="R115" s="62" t="s">
        <v>116</v>
      </c>
      <c r="S115" s="62" t="s">
        <v>117</v>
      </c>
      <c r="T115" s="63" t="s">
        <v>118</v>
      </c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</row>
    <row r="116" spans="1:65" s="2" customFormat="1" ht="22.95" customHeight="1">
      <c r="A116" s="31"/>
      <c r="B116" s="32"/>
      <c r="C116" s="68" t="s">
        <v>119</v>
      </c>
      <c r="D116" s="31"/>
      <c r="E116" s="31"/>
      <c r="F116" s="31"/>
      <c r="G116" s="31"/>
      <c r="H116" s="31"/>
      <c r="I116" s="31"/>
      <c r="J116" s="121">
        <f>BK116</f>
        <v>0</v>
      </c>
      <c r="K116" s="31"/>
      <c r="L116" s="32"/>
      <c r="M116" s="64"/>
      <c r="N116" s="55"/>
      <c r="O116" s="65"/>
      <c r="P116" s="122">
        <f>P117</f>
        <v>0</v>
      </c>
      <c r="Q116" s="65"/>
      <c r="R116" s="122">
        <f>R117</f>
        <v>0</v>
      </c>
      <c r="S116" s="65"/>
      <c r="T116" s="123">
        <f>T117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6" t="s">
        <v>72</v>
      </c>
      <c r="AU116" s="16" t="s">
        <v>100</v>
      </c>
      <c r="BK116" s="124">
        <f>BK117</f>
        <v>0</v>
      </c>
    </row>
    <row r="117" spans="1:65" s="2" customFormat="1" ht="24.15" customHeight="1">
      <c r="A117" s="31"/>
      <c r="B117" s="138"/>
      <c r="C117" s="152" t="s">
        <v>81</v>
      </c>
      <c r="D117" s="152" t="s">
        <v>134</v>
      </c>
      <c r="E117" s="153" t="s">
        <v>400</v>
      </c>
      <c r="F117" s="154" t="s">
        <v>401</v>
      </c>
      <c r="G117" s="155" t="s">
        <v>128</v>
      </c>
      <c r="H117" s="156">
        <v>1</v>
      </c>
      <c r="I117" s="157"/>
      <c r="J117" s="158">
        <f>ROUND(I117*H117,2)</f>
        <v>0</v>
      </c>
      <c r="K117" s="154" t="s">
        <v>1</v>
      </c>
      <c r="L117" s="159"/>
      <c r="M117" s="184" t="s">
        <v>1</v>
      </c>
      <c r="N117" s="185" t="s">
        <v>38</v>
      </c>
      <c r="O117" s="181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0" t="s">
        <v>167</v>
      </c>
      <c r="AT117" s="150" t="s">
        <v>134</v>
      </c>
      <c r="AU117" s="150" t="s">
        <v>73</v>
      </c>
      <c r="AY117" s="16" t="s">
        <v>122</v>
      </c>
      <c r="BE117" s="151">
        <f>IF(N117="základní",J117,0)</f>
        <v>0</v>
      </c>
      <c r="BF117" s="151">
        <f>IF(N117="snížená",J117,0)</f>
        <v>0</v>
      </c>
      <c r="BG117" s="151">
        <f>IF(N117="zákl. přenesená",J117,0)</f>
        <v>0</v>
      </c>
      <c r="BH117" s="151">
        <f>IF(N117="sníž. přenesená",J117,0)</f>
        <v>0</v>
      </c>
      <c r="BI117" s="151">
        <f>IF(N117="nulová",J117,0)</f>
        <v>0</v>
      </c>
      <c r="BJ117" s="16" t="s">
        <v>81</v>
      </c>
      <c r="BK117" s="151">
        <f>ROUND(I117*H117,2)</f>
        <v>0</v>
      </c>
      <c r="BL117" s="16" t="s">
        <v>129</v>
      </c>
      <c r="BM117" s="150" t="s">
        <v>83</v>
      </c>
    </row>
    <row r="118" spans="1:65" s="2" customFormat="1" ht="6.9" customHeight="1">
      <c r="A118" s="31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2"/>
      <c r="M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</sheetData>
  <autoFilter ref="C115:K117" xr:uid="{00000000-0009-0000-0000-000003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3"/>
  <sheetViews>
    <sheetView showGridLines="0" tabSelected="1" topLeftCell="A87" workbookViewId="0">
      <selection activeCell="AA112" sqref="AA11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92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" customHeight="1">
      <c r="B4" s="19"/>
      <c r="D4" s="20" t="s">
        <v>93</v>
      </c>
      <c r="L4" s="19"/>
      <c r="M4" s="88" t="s">
        <v>10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26" t="str">
        <f>'Rekapitulace stavby'!K6</f>
        <v>Základní škola Horní Slavkov Školní 786</v>
      </c>
      <c r="F7" s="227"/>
      <c r="G7" s="227"/>
      <c r="H7" s="227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9" t="s">
        <v>402</v>
      </c>
      <c r="F9" s="225"/>
      <c r="G9" s="225"/>
      <c r="H9" s="22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25</v>
      </c>
      <c r="G12" s="31"/>
      <c r="H12" s="31"/>
      <c r="I12" s="26" t="s">
        <v>21</v>
      </c>
      <c r="J12" s="54" t="str">
        <f>'Rekapitulace stavby'!AN8</f>
        <v>24. 4. 2025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5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8" t="str">
        <f>'Rekapitulace stavby'!E14</f>
        <v>Vyplň údaj</v>
      </c>
      <c r="F18" s="198"/>
      <c r="G18" s="198"/>
      <c r="H18" s="198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89"/>
      <c r="B27" s="90"/>
      <c r="C27" s="89"/>
      <c r="D27" s="89"/>
      <c r="E27" s="202" t="s">
        <v>1</v>
      </c>
      <c r="F27" s="202"/>
      <c r="G27" s="202"/>
      <c r="H27" s="20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2" t="s">
        <v>33</v>
      </c>
      <c r="E30" s="31"/>
      <c r="F30" s="31"/>
      <c r="G30" s="31"/>
      <c r="H30" s="31"/>
      <c r="I30" s="31"/>
      <c r="J30" s="70">
        <f>ROUND(J116,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93" t="s">
        <v>37</v>
      </c>
      <c r="E33" s="26" t="s">
        <v>38</v>
      </c>
      <c r="F33" s="94">
        <f>ROUND((SUM(BE116:BE122)),  2)</f>
        <v>0</v>
      </c>
      <c r="G33" s="31"/>
      <c r="H33" s="31"/>
      <c r="I33" s="95">
        <v>0.21</v>
      </c>
      <c r="J33" s="94">
        <f>ROUND(((SUM(BE116:BE122))*I33),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26" t="s">
        <v>39</v>
      </c>
      <c r="F34" s="94">
        <f>ROUND((SUM(BF116:BF122)),  2)</f>
        <v>0</v>
      </c>
      <c r="G34" s="31"/>
      <c r="H34" s="31"/>
      <c r="I34" s="95">
        <v>0.12</v>
      </c>
      <c r="J34" s="94">
        <f>ROUND(((SUM(BF116:BF122))*I34),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40</v>
      </c>
      <c r="F35" s="94">
        <f>ROUND((SUM(BG116:BG122)),  2)</f>
        <v>0</v>
      </c>
      <c r="G35" s="31"/>
      <c r="H35" s="31"/>
      <c r="I35" s="95">
        <v>0.21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41</v>
      </c>
      <c r="F36" s="94">
        <f>ROUND((SUM(BH116:BH122)),  2)</f>
        <v>0</v>
      </c>
      <c r="G36" s="31"/>
      <c r="H36" s="31"/>
      <c r="I36" s="95">
        <v>0.12</v>
      </c>
      <c r="J36" s="9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42</v>
      </c>
      <c r="F37" s="94">
        <f>ROUND((SUM(BI116:BI122)),  2)</f>
        <v>0</v>
      </c>
      <c r="G37" s="31"/>
      <c r="H37" s="31"/>
      <c r="I37" s="95">
        <v>0</v>
      </c>
      <c r="J37" s="9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6"/>
      <c r="D39" s="97" t="s">
        <v>43</v>
      </c>
      <c r="E39" s="59"/>
      <c r="F39" s="59"/>
      <c r="G39" s="98" t="s">
        <v>44</v>
      </c>
      <c r="H39" s="99" t="s">
        <v>45</v>
      </c>
      <c r="I39" s="59"/>
      <c r="J39" s="100">
        <f>SUM(J30:J37)</f>
        <v>0</v>
      </c>
      <c r="K39" s="10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1"/>
      <c r="B61" s="32"/>
      <c r="C61" s="31"/>
      <c r="D61" s="44" t="s">
        <v>48</v>
      </c>
      <c r="E61" s="34"/>
      <c r="F61" s="102" t="s">
        <v>49</v>
      </c>
      <c r="G61" s="44" t="s">
        <v>48</v>
      </c>
      <c r="H61" s="34"/>
      <c r="I61" s="34"/>
      <c r="J61" s="103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1"/>
      <c r="B76" s="32"/>
      <c r="C76" s="31"/>
      <c r="D76" s="44" t="s">
        <v>48</v>
      </c>
      <c r="E76" s="34"/>
      <c r="F76" s="102" t="s">
        <v>49</v>
      </c>
      <c r="G76" s="44" t="s">
        <v>48</v>
      </c>
      <c r="H76" s="34"/>
      <c r="I76" s="34"/>
      <c r="J76" s="103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26" t="str">
        <f>E7</f>
        <v>Základní škola Horní Slavkov Školní 786</v>
      </c>
      <c r="F85" s="227"/>
      <c r="G85" s="227"/>
      <c r="H85" s="22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9" t="str">
        <f>E9</f>
        <v>04 - Server, diskové pole...</v>
      </c>
      <c r="F87" s="225"/>
      <c r="G87" s="225"/>
      <c r="H87" s="22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24. 4. 2025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5" customHeight="1">
      <c r="A96" s="31"/>
      <c r="B96" s="32"/>
      <c r="C96" s="106" t="s">
        <v>99</v>
      </c>
      <c r="D96" s="31"/>
      <c r="E96" s="31"/>
      <c r="F96" s="31"/>
      <c r="G96" s="31"/>
      <c r="H96" s="31"/>
      <c r="I96" s="31"/>
      <c r="J96" s="70">
        <f>J116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100</v>
      </c>
    </row>
    <row r="97" spans="1:31" s="2" customFormat="1" ht="21.7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" customHeight="1">
      <c r="A102" s="31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" customHeight="1">
      <c r="A103" s="31"/>
      <c r="B103" s="32"/>
      <c r="C103" s="20" t="s">
        <v>107</v>
      </c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6" t="s">
        <v>16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6.5" customHeight="1">
      <c r="A106" s="31"/>
      <c r="B106" s="32"/>
      <c r="C106" s="31"/>
      <c r="D106" s="31"/>
      <c r="E106" s="226" t="str">
        <f>E7</f>
        <v>Základní škola Horní Slavkov Školní 786</v>
      </c>
      <c r="F106" s="227"/>
      <c r="G106" s="227"/>
      <c r="H106" s="227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94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09" t="str">
        <f>E9</f>
        <v>04 - Server, diskové pole...</v>
      </c>
      <c r="F108" s="225"/>
      <c r="G108" s="225"/>
      <c r="H108" s="225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19</v>
      </c>
      <c r="D110" s="31"/>
      <c r="E110" s="31"/>
      <c r="F110" s="24" t="str">
        <f>F12</f>
        <v xml:space="preserve"> </v>
      </c>
      <c r="G110" s="31"/>
      <c r="H110" s="31"/>
      <c r="I110" s="26" t="s">
        <v>21</v>
      </c>
      <c r="J110" s="54" t="str">
        <f>IF(J12="","",J12)</f>
        <v>24. 4. 2025</v>
      </c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15" customHeight="1">
      <c r="A112" s="31"/>
      <c r="B112" s="32"/>
      <c r="C112" s="26" t="s">
        <v>23</v>
      </c>
      <c r="D112" s="31"/>
      <c r="E112" s="31"/>
      <c r="F112" s="24" t="str">
        <f>E15</f>
        <v xml:space="preserve"> </v>
      </c>
      <c r="G112" s="31"/>
      <c r="H112" s="31"/>
      <c r="I112" s="26" t="s">
        <v>29</v>
      </c>
      <c r="J112" s="29" t="str">
        <f>E21</f>
        <v xml:space="preserve"> 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15" customHeight="1">
      <c r="A113" s="31"/>
      <c r="B113" s="32"/>
      <c r="C113" s="26" t="s">
        <v>27</v>
      </c>
      <c r="D113" s="31"/>
      <c r="E113" s="31"/>
      <c r="F113" s="24" t="str">
        <f>IF(E18="","",E18)</f>
        <v>Vyplň údaj</v>
      </c>
      <c r="G113" s="31"/>
      <c r="H113" s="31"/>
      <c r="I113" s="26" t="s">
        <v>31</v>
      </c>
      <c r="J113" s="29" t="str">
        <f>E24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1" customFormat="1" ht="29.25" customHeight="1">
      <c r="A115" s="115"/>
      <c r="B115" s="116"/>
      <c r="C115" s="117" t="s">
        <v>108</v>
      </c>
      <c r="D115" s="118" t="s">
        <v>58</v>
      </c>
      <c r="E115" s="118" t="s">
        <v>54</v>
      </c>
      <c r="F115" s="118" t="s">
        <v>55</v>
      </c>
      <c r="G115" s="118" t="s">
        <v>109</v>
      </c>
      <c r="H115" s="118" t="s">
        <v>110</v>
      </c>
      <c r="I115" s="118" t="s">
        <v>111</v>
      </c>
      <c r="J115" s="118" t="s">
        <v>98</v>
      </c>
      <c r="K115" s="119" t="s">
        <v>112</v>
      </c>
      <c r="L115" s="120"/>
      <c r="M115" s="61" t="s">
        <v>1</v>
      </c>
      <c r="N115" s="62" t="s">
        <v>37</v>
      </c>
      <c r="O115" s="62" t="s">
        <v>113</v>
      </c>
      <c r="P115" s="62" t="s">
        <v>114</v>
      </c>
      <c r="Q115" s="62" t="s">
        <v>115</v>
      </c>
      <c r="R115" s="62" t="s">
        <v>116</v>
      </c>
      <c r="S115" s="62" t="s">
        <v>117</v>
      </c>
      <c r="T115" s="63" t="s">
        <v>118</v>
      </c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</row>
    <row r="116" spans="1:65" s="2" customFormat="1" ht="22.95" customHeight="1">
      <c r="A116" s="31"/>
      <c r="B116" s="32"/>
      <c r="C116" s="68" t="s">
        <v>119</v>
      </c>
      <c r="D116" s="31"/>
      <c r="E116" s="31"/>
      <c r="F116" s="31"/>
      <c r="G116" s="31"/>
      <c r="H116" s="31"/>
      <c r="I116" s="31"/>
      <c r="J116" s="121">
        <f>BK116</f>
        <v>0</v>
      </c>
      <c r="K116" s="31"/>
      <c r="L116" s="32"/>
      <c r="M116" s="64"/>
      <c r="N116" s="55"/>
      <c r="O116" s="65"/>
      <c r="P116" s="122">
        <f>SUM(P117:P122)</f>
        <v>0</v>
      </c>
      <c r="Q116" s="65"/>
      <c r="R116" s="122">
        <f>SUM(R117:R122)</f>
        <v>0</v>
      </c>
      <c r="S116" s="65"/>
      <c r="T116" s="123">
        <f>SUM(T117:T122)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6" t="s">
        <v>72</v>
      </c>
      <c r="AU116" s="16" t="s">
        <v>100</v>
      </c>
      <c r="BK116" s="124">
        <f>SUM(BK117:BK122)</f>
        <v>0</v>
      </c>
    </row>
    <row r="117" spans="1:65" s="2" customFormat="1" ht="16.5" customHeight="1">
      <c r="A117" s="31"/>
      <c r="B117" s="138"/>
      <c r="C117" s="152" t="s">
        <v>81</v>
      </c>
      <c r="D117" s="152" t="s">
        <v>134</v>
      </c>
      <c r="E117" s="153" t="s">
        <v>403</v>
      </c>
      <c r="F117" s="154" t="s">
        <v>404</v>
      </c>
      <c r="G117" s="155" t="s">
        <v>128</v>
      </c>
      <c r="H117" s="156">
        <v>1</v>
      </c>
      <c r="I117" s="157"/>
      <c r="J117" s="158">
        <f t="shared" ref="J117:J122" si="0">ROUND(I117*H117,2)</f>
        <v>0</v>
      </c>
      <c r="K117" s="154" t="s">
        <v>1</v>
      </c>
      <c r="L117" s="159"/>
      <c r="M117" s="160" t="s">
        <v>1</v>
      </c>
      <c r="N117" s="161" t="s">
        <v>38</v>
      </c>
      <c r="O117" s="57"/>
      <c r="P117" s="148">
        <f t="shared" ref="P117:P122" si="1">O117*H117</f>
        <v>0</v>
      </c>
      <c r="Q117" s="148">
        <v>0</v>
      </c>
      <c r="R117" s="148">
        <f t="shared" ref="R117:R122" si="2">Q117*H117</f>
        <v>0</v>
      </c>
      <c r="S117" s="148">
        <v>0</v>
      </c>
      <c r="T117" s="149">
        <f t="shared" ref="T117:T122" si="3"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0" t="s">
        <v>138</v>
      </c>
      <c r="AT117" s="150" t="s">
        <v>134</v>
      </c>
      <c r="AU117" s="150" t="s">
        <v>73</v>
      </c>
      <c r="AY117" s="16" t="s">
        <v>122</v>
      </c>
      <c r="BE117" s="151">
        <f t="shared" ref="BE117:BE122" si="4">IF(N117="základní",J117,0)</f>
        <v>0</v>
      </c>
      <c r="BF117" s="151">
        <f t="shared" ref="BF117:BF122" si="5">IF(N117="snížená",J117,0)</f>
        <v>0</v>
      </c>
      <c r="BG117" s="151">
        <f t="shared" ref="BG117:BG122" si="6">IF(N117="zákl. přenesená",J117,0)</f>
        <v>0</v>
      </c>
      <c r="BH117" s="151">
        <f t="shared" ref="BH117:BH122" si="7">IF(N117="sníž. přenesená",J117,0)</f>
        <v>0</v>
      </c>
      <c r="BI117" s="151">
        <f t="shared" ref="BI117:BI122" si="8">IF(N117="nulová",J117,0)</f>
        <v>0</v>
      </c>
      <c r="BJ117" s="16" t="s">
        <v>81</v>
      </c>
      <c r="BK117" s="151">
        <f t="shared" ref="BK117:BK122" si="9">ROUND(I117*H117,2)</f>
        <v>0</v>
      </c>
      <c r="BL117" s="16" t="s">
        <v>139</v>
      </c>
      <c r="BM117" s="150" t="s">
        <v>83</v>
      </c>
    </row>
    <row r="118" spans="1:65" s="2" customFormat="1" ht="16.5" customHeight="1">
      <c r="A118" s="31"/>
      <c r="B118" s="138"/>
      <c r="C118" s="152" t="s">
        <v>83</v>
      </c>
      <c r="D118" s="152" t="s">
        <v>134</v>
      </c>
      <c r="E118" s="153" t="s">
        <v>405</v>
      </c>
      <c r="F118" s="154" t="s">
        <v>406</v>
      </c>
      <c r="G118" s="155" t="s">
        <v>128</v>
      </c>
      <c r="H118" s="156">
        <v>1</v>
      </c>
      <c r="I118" s="157"/>
      <c r="J118" s="158">
        <f t="shared" si="0"/>
        <v>0</v>
      </c>
      <c r="K118" s="154" t="s">
        <v>1</v>
      </c>
      <c r="L118" s="159"/>
      <c r="M118" s="160" t="s">
        <v>1</v>
      </c>
      <c r="N118" s="161" t="s">
        <v>38</v>
      </c>
      <c r="O118" s="57"/>
      <c r="P118" s="148">
        <f t="shared" si="1"/>
        <v>0</v>
      </c>
      <c r="Q118" s="148">
        <v>0</v>
      </c>
      <c r="R118" s="148">
        <f t="shared" si="2"/>
        <v>0</v>
      </c>
      <c r="S118" s="148">
        <v>0</v>
      </c>
      <c r="T118" s="149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50" t="s">
        <v>138</v>
      </c>
      <c r="AT118" s="150" t="s">
        <v>134</v>
      </c>
      <c r="AU118" s="150" t="s">
        <v>73</v>
      </c>
      <c r="AY118" s="16" t="s">
        <v>122</v>
      </c>
      <c r="BE118" s="151">
        <f t="shared" si="4"/>
        <v>0</v>
      </c>
      <c r="BF118" s="151">
        <f t="shared" si="5"/>
        <v>0</v>
      </c>
      <c r="BG118" s="151">
        <f t="shared" si="6"/>
        <v>0</v>
      </c>
      <c r="BH118" s="151">
        <f t="shared" si="7"/>
        <v>0</v>
      </c>
      <c r="BI118" s="151">
        <f t="shared" si="8"/>
        <v>0</v>
      </c>
      <c r="BJ118" s="16" t="s">
        <v>81</v>
      </c>
      <c r="BK118" s="151">
        <f t="shared" si="9"/>
        <v>0</v>
      </c>
      <c r="BL118" s="16" t="s">
        <v>139</v>
      </c>
      <c r="BM118" s="150" t="s">
        <v>129</v>
      </c>
    </row>
    <row r="119" spans="1:65" s="2" customFormat="1" ht="21.75" customHeight="1">
      <c r="A119" s="31"/>
      <c r="B119" s="138"/>
      <c r="C119" s="152" t="s">
        <v>123</v>
      </c>
      <c r="D119" s="152" t="s">
        <v>134</v>
      </c>
      <c r="E119" s="153" t="s">
        <v>407</v>
      </c>
      <c r="F119" s="154" t="s">
        <v>408</v>
      </c>
      <c r="G119" s="155" t="s">
        <v>128</v>
      </c>
      <c r="H119" s="156">
        <v>1</v>
      </c>
      <c r="I119" s="157"/>
      <c r="J119" s="158">
        <f t="shared" si="0"/>
        <v>0</v>
      </c>
      <c r="K119" s="154" t="s">
        <v>1</v>
      </c>
      <c r="L119" s="159"/>
      <c r="M119" s="160" t="s">
        <v>1</v>
      </c>
      <c r="N119" s="161" t="s">
        <v>38</v>
      </c>
      <c r="O119" s="57"/>
      <c r="P119" s="148">
        <f t="shared" si="1"/>
        <v>0</v>
      </c>
      <c r="Q119" s="148">
        <v>0</v>
      </c>
      <c r="R119" s="148">
        <f t="shared" si="2"/>
        <v>0</v>
      </c>
      <c r="S119" s="148">
        <v>0</v>
      </c>
      <c r="T119" s="149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0" t="s">
        <v>138</v>
      </c>
      <c r="AT119" s="150" t="s">
        <v>134</v>
      </c>
      <c r="AU119" s="150" t="s">
        <v>73</v>
      </c>
      <c r="AY119" s="16" t="s">
        <v>122</v>
      </c>
      <c r="BE119" s="151">
        <f t="shared" si="4"/>
        <v>0</v>
      </c>
      <c r="BF119" s="151">
        <f t="shared" si="5"/>
        <v>0</v>
      </c>
      <c r="BG119" s="151">
        <f t="shared" si="6"/>
        <v>0</v>
      </c>
      <c r="BH119" s="151">
        <f t="shared" si="7"/>
        <v>0</v>
      </c>
      <c r="BI119" s="151">
        <f t="shared" si="8"/>
        <v>0</v>
      </c>
      <c r="BJ119" s="16" t="s">
        <v>81</v>
      </c>
      <c r="BK119" s="151">
        <f t="shared" si="9"/>
        <v>0</v>
      </c>
      <c r="BL119" s="16" t="s">
        <v>139</v>
      </c>
      <c r="BM119" s="150" t="s">
        <v>144</v>
      </c>
    </row>
    <row r="120" spans="1:65" s="2" customFormat="1" ht="24.15" customHeight="1">
      <c r="A120" s="31"/>
      <c r="B120" s="138"/>
      <c r="C120" s="152" t="s">
        <v>129</v>
      </c>
      <c r="D120" s="152" t="s">
        <v>134</v>
      </c>
      <c r="E120" s="153" t="s">
        <v>409</v>
      </c>
      <c r="F120" s="154" t="s">
        <v>410</v>
      </c>
      <c r="G120" s="155" t="s">
        <v>128</v>
      </c>
      <c r="H120" s="156">
        <v>1</v>
      </c>
      <c r="I120" s="157"/>
      <c r="J120" s="158">
        <f t="shared" si="0"/>
        <v>0</v>
      </c>
      <c r="K120" s="154" t="s">
        <v>1</v>
      </c>
      <c r="L120" s="159"/>
      <c r="M120" s="160" t="s">
        <v>1</v>
      </c>
      <c r="N120" s="161" t="s">
        <v>38</v>
      </c>
      <c r="O120" s="57"/>
      <c r="P120" s="148">
        <f t="shared" si="1"/>
        <v>0</v>
      </c>
      <c r="Q120" s="148">
        <v>0</v>
      </c>
      <c r="R120" s="148">
        <f t="shared" si="2"/>
        <v>0</v>
      </c>
      <c r="S120" s="148">
        <v>0</v>
      </c>
      <c r="T120" s="149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0" t="s">
        <v>138</v>
      </c>
      <c r="AT120" s="150" t="s">
        <v>134</v>
      </c>
      <c r="AU120" s="150" t="s">
        <v>73</v>
      </c>
      <c r="AY120" s="16" t="s">
        <v>122</v>
      </c>
      <c r="BE120" s="151">
        <f t="shared" si="4"/>
        <v>0</v>
      </c>
      <c r="BF120" s="151">
        <f t="shared" si="5"/>
        <v>0</v>
      </c>
      <c r="BG120" s="151">
        <f t="shared" si="6"/>
        <v>0</v>
      </c>
      <c r="BH120" s="151">
        <f t="shared" si="7"/>
        <v>0</v>
      </c>
      <c r="BI120" s="151">
        <f t="shared" si="8"/>
        <v>0</v>
      </c>
      <c r="BJ120" s="16" t="s">
        <v>81</v>
      </c>
      <c r="BK120" s="151">
        <f t="shared" si="9"/>
        <v>0</v>
      </c>
      <c r="BL120" s="16" t="s">
        <v>139</v>
      </c>
      <c r="BM120" s="150" t="s">
        <v>167</v>
      </c>
    </row>
    <row r="121" spans="1:65" s="2" customFormat="1" ht="24.15" customHeight="1">
      <c r="A121" s="31"/>
      <c r="B121" s="138"/>
      <c r="C121" s="152" t="s">
        <v>386</v>
      </c>
      <c r="D121" s="152" t="s">
        <v>134</v>
      </c>
      <c r="E121" s="153" t="s">
        <v>411</v>
      </c>
      <c r="F121" s="154" t="s">
        <v>412</v>
      </c>
      <c r="G121" s="155" t="s">
        <v>413</v>
      </c>
      <c r="H121" s="156">
        <v>1</v>
      </c>
      <c r="I121" s="157"/>
      <c r="J121" s="158">
        <f t="shared" si="0"/>
        <v>0</v>
      </c>
      <c r="K121" s="154" t="s">
        <v>1</v>
      </c>
      <c r="L121" s="159"/>
      <c r="M121" s="160" t="s">
        <v>1</v>
      </c>
      <c r="N121" s="161" t="s">
        <v>38</v>
      </c>
      <c r="O121" s="57"/>
      <c r="P121" s="148">
        <f t="shared" si="1"/>
        <v>0</v>
      </c>
      <c r="Q121" s="148">
        <v>0</v>
      </c>
      <c r="R121" s="148">
        <f t="shared" si="2"/>
        <v>0</v>
      </c>
      <c r="S121" s="148">
        <v>0</v>
      </c>
      <c r="T121" s="149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0" t="s">
        <v>138</v>
      </c>
      <c r="AT121" s="150" t="s">
        <v>134</v>
      </c>
      <c r="AU121" s="150" t="s">
        <v>73</v>
      </c>
      <c r="AY121" s="16" t="s">
        <v>122</v>
      </c>
      <c r="BE121" s="151">
        <f t="shared" si="4"/>
        <v>0</v>
      </c>
      <c r="BF121" s="151">
        <f t="shared" si="5"/>
        <v>0</v>
      </c>
      <c r="BG121" s="151">
        <f t="shared" si="6"/>
        <v>0</v>
      </c>
      <c r="BH121" s="151">
        <f t="shared" si="7"/>
        <v>0</v>
      </c>
      <c r="BI121" s="151">
        <f t="shared" si="8"/>
        <v>0</v>
      </c>
      <c r="BJ121" s="16" t="s">
        <v>81</v>
      </c>
      <c r="BK121" s="151">
        <f t="shared" si="9"/>
        <v>0</v>
      </c>
      <c r="BL121" s="16" t="s">
        <v>139</v>
      </c>
      <c r="BM121" s="150" t="s">
        <v>172</v>
      </c>
    </row>
    <row r="122" spans="1:65" s="2" customFormat="1" ht="37.950000000000003" customHeight="1">
      <c r="A122" s="31"/>
      <c r="B122" s="138"/>
      <c r="C122" s="152" t="s">
        <v>144</v>
      </c>
      <c r="D122" s="152" t="s">
        <v>134</v>
      </c>
      <c r="E122" s="153" t="s">
        <v>414</v>
      </c>
      <c r="F122" s="154" t="s">
        <v>415</v>
      </c>
      <c r="G122" s="155" t="s">
        <v>381</v>
      </c>
      <c r="H122" s="156">
        <v>1</v>
      </c>
      <c r="I122" s="157"/>
      <c r="J122" s="158">
        <f t="shared" si="0"/>
        <v>0</v>
      </c>
      <c r="K122" s="154" t="s">
        <v>1</v>
      </c>
      <c r="L122" s="159"/>
      <c r="M122" s="184" t="s">
        <v>1</v>
      </c>
      <c r="N122" s="185" t="s">
        <v>38</v>
      </c>
      <c r="O122" s="181"/>
      <c r="P122" s="182">
        <f t="shared" si="1"/>
        <v>0</v>
      </c>
      <c r="Q122" s="182">
        <v>0</v>
      </c>
      <c r="R122" s="182">
        <f t="shared" si="2"/>
        <v>0</v>
      </c>
      <c r="S122" s="182">
        <v>0</v>
      </c>
      <c r="T122" s="183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0" t="s">
        <v>138</v>
      </c>
      <c r="AT122" s="150" t="s">
        <v>134</v>
      </c>
      <c r="AU122" s="150" t="s">
        <v>73</v>
      </c>
      <c r="AY122" s="16" t="s">
        <v>122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6" t="s">
        <v>81</v>
      </c>
      <c r="BK122" s="151">
        <f t="shared" si="9"/>
        <v>0</v>
      </c>
      <c r="BL122" s="16" t="s">
        <v>139</v>
      </c>
      <c r="BM122" s="150" t="s">
        <v>8</v>
      </c>
    </row>
    <row r="123" spans="1:65" s="2" customFormat="1" ht="6.9" customHeight="1">
      <c r="A123" s="31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2"/>
      <c r="M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</sheetData>
  <autoFilter ref="C115:K122" xr:uid="{00000000-0009-0000-0000-000004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Rozvody LAN</vt:lpstr>
      <vt:lpstr>02 - Zabezpečení LAN a WIFI</vt:lpstr>
      <vt:lpstr>03 - Centrální logování a...</vt:lpstr>
      <vt:lpstr>04 - Server, diskové pole...</vt:lpstr>
      <vt:lpstr>'01 - Rozvody LAN'!Názvy_tisku</vt:lpstr>
      <vt:lpstr>'02 - Zabezpečení LAN a WIFI'!Názvy_tisku</vt:lpstr>
      <vt:lpstr>'03 - Centrální logování a...'!Názvy_tisku</vt:lpstr>
      <vt:lpstr>'04 - Server, diskové pole...'!Názvy_tisku</vt:lpstr>
      <vt:lpstr>'Rekapitulace stavby'!Názvy_tisku</vt:lpstr>
      <vt:lpstr>'01 - Rozvody LAN'!Oblast_tisku</vt:lpstr>
      <vt:lpstr>'02 - Zabezpečení LAN a WIFI'!Oblast_tisku</vt:lpstr>
      <vt:lpstr>'03 - Centrální logování a...'!Oblast_tisku</vt:lpstr>
      <vt:lpstr>'04 - Server, diskové pole...'!Oblast_tisku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Nikola Smolková</cp:lastModifiedBy>
  <dcterms:created xsi:type="dcterms:W3CDTF">2025-04-24T08:50:46Z</dcterms:created>
  <dcterms:modified xsi:type="dcterms:W3CDTF">2025-05-23T09:17:57Z</dcterms:modified>
</cp:coreProperties>
</file>